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D7E951E1-C544-4B8F-AB30-07B4ED6E0EF5}" xr6:coauthVersionLast="47" xr6:coauthVersionMax="47" xr10:uidLastSave="{00000000-0000-0000-0000-000000000000}"/>
  <bookViews>
    <workbookView xWindow="5760" yWindow="3360" windowWidth="17280" windowHeight="8880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TO INDIVIDUAL LGCS" sheetId="19" r:id="rId7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4" l="1"/>
  <c r="K29" i="4"/>
  <c r="K30" i="4"/>
  <c r="K31" i="4"/>
  <c r="K27" i="4"/>
  <c r="G780" i="19"/>
  <c r="F780" i="19"/>
  <c r="E780" i="19"/>
  <c r="D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H464" i="19"/>
  <c r="H463" i="19"/>
  <c r="H462" i="19"/>
  <c r="H461" i="19"/>
  <c r="H460" i="19"/>
  <c r="H459" i="19"/>
  <c r="H458" i="19"/>
  <c r="H457" i="19"/>
  <c r="H456" i="19"/>
  <c r="H455" i="19"/>
  <c r="H454" i="19"/>
  <c r="H453" i="19"/>
  <c r="H452" i="19"/>
  <c r="H451" i="19"/>
  <c r="H450" i="19"/>
  <c r="H449" i="19"/>
  <c r="H448" i="19"/>
  <c r="H447" i="19"/>
  <c r="H446" i="19"/>
  <c r="H445" i="19"/>
  <c r="H444" i="19"/>
  <c r="H443" i="19"/>
  <c r="H442" i="19"/>
  <c r="H441" i="19"/>
  <c r="H440" i="19"/>
  <c r="H439" i="19"/>
  <c r="H438" i="19"/>
  <c r="H437" i="19"/>
  <c r="H436" i="19"/>
  <c r="H435" i="19"/>
  <c r="H434" i="19"/>
  <c r="H433" i="19"/>
  <c r="H432" i="19"/>
  <c r="H431" i="19"/>
  <c r="H430" i="19"/>
  <c r="H429" i="19"/>
  <c r="H428" i="19"/>
  <c r="H427" i="19"/>
  <c r="H426" i="19"/>
  <c r="H425" i="19"/>
  <c r="H424" i="19"/>
  <c r="H423" i="19"/>
  <c r="H422" i="19"/>
  <c r="H421" i="19"/>
  <c r="H420" i="19"/>
  <c r="H419" i="19"/>
  <c r="H418" i="19"/>
  <c r="H417" i="19"/>
  <c r="H416" i="19"/>
  <c r="H415" i="19"/>
  <c r="H414" i="19"/>
  <c r="H413" i="19"/>
  <c r="H412" i="19"/>
  <c r="H411" i="19"/>
  <c r="H410" i="19"/>
  <c r="H409" i="19"/>
  <c r="H408" i="19"/>
  <c r="H407" i="19"/>
  <c r="H406" i="19"/>
  <c r="H405" i="19"/>
  <c r="H404" i="19"/>
  <c r="H403" i="19"/>
  <c r="H402" i="19"/>
  <c r="H401" i="19"/>
  <c r="H400" i="19"/>
  <c r="H399" i="19"/>
  <c r="H398" i="19"/>
  <c r="H397" i="19"/>
  <c r="H396" i="19"/>
  <c r="H395" i="19"/>
  <c r="H394" i="19"/>
  <c r="H393" i="19"/>
  <c r="H392" i="19"/>
  <c r="H391" i="19"/>
  <c r="H390" i="19"/>
  <c r="H389" i="19"/>
  <c r="H388" i="19"/>
  <c r="H387" i="19"/>
  <c r="H386" i="19"/>
  <c r="H385" i="19"/>
  <c r="H384" i="19"/>
  <c r="H383" i="19"/>
  <c r="H382" i="19"/>
  <c r="H381" i="19"/>
  <c r="H380" i="19"/>
  <c r="H379" i="19"/>
  <c r="H378" i="19"/>
  <c r="H377" i="19"/>
  <c r="H376" i="19"/>
  <c r="H375" i="19"/>
  <c r="H374" i="19"/>
  <c r="H373" i="19"/>
  <c r="H372" i="19"/>
  <c r="H371" i="19"/>
  <c r="H370" i="19"/>
  <c r="H369" i="19"/>
  <c r="H368" i="19"/>
  <c r="H367" i="19"/>
  <c r="H366" i="19"/>
  <c r="H365" i="19"/>
  <c r="H364" i="19"/>
  <c r="H363" i="19"/>
  <c r="H362" i="19"/>
  <c r="H361" i="19"/>
  <c r="H360" i="19"/>
  <c r="H359" i="19"/>
  <c r="H358" i="19"/>
  <c r="H357" i="19"/>
  <c r="H356" i="19"/>
  <c r="H355" i="19"/>
  <c r="H354" i="19"/>
  <c r="H353" i="19"/>
  <c r="H352" i="19"/>
  <c r="H351" i="19"/>
  <c r="H350" i="19"/>
  <c r="H349" i="19"/>
  <c r="H348" i="19"/>
  <c r="H347" i="19"/>
  <c r="H346" i="19"/>
  <c r="H345" i="19"/>
  <c r="H344" i="19"/>
  <c r="H343" i="19"/>
  <c r="H342" i="19"/>
  <c r="H341" i="19"/>
  <c r="H340" i="19"/>
  <c r="H339" i="19"/>
  <c r="H338" i="19"/>
  <c r="H337" i="19"/>
  <c r="H336" i="19"/>
  <c r="H335" i="19"/>
  <c r="H334" i="19"/>
  <c r="H333" i="19"/>
  <c r="H332" i="19"/>
  <c r="H331" i="19"/>
  <c r="H330" i="19"/>
  <c r="H329" i="19"/>
  <c r="H328" i="19"/>
  <c r="H327" i="19"/>
  <c r="H326" i="19"/>
  <c r="H325" i="19"/>
  <c r="H324" i="19"/>
  <c r="H323" i="19"/>
  <c r="H322" i="19"/>
  <c r="H321" i="19"/>
  <c r="H320" i="19"/>
  <c r="H319" i="19"/>
  <c r="H318" i="19"/>
  <c r="H317" i="19"/>
  <c r="H316" i="19"/>
  <c r="H315" i="19"/>
  <c r="H314" i="19"/>
  <c r="H313" i="19"/>
  <c r="H312" i="19"/>
  <c r="H311" i="19"/>
  <c r="H310" i="19"/>
  <c r="H309" i="19"/>
  <c r="H308" i="19"/>
  <c r="H307" i="19"/>
  <c r="H306" i="19"/>
  <c r="H305" i="19"/>
  <c r="H304" i="19"/>
  <c r="H303" i="19"/>
  <c r="H302" i="19"/>
  <c r="H301" i="19"/>
  <c r="H300" i="19"/>
  <c r="H299" i="19"/>
  <c r="H298" i="19"/>
  <c r="H297" i="19"/>
  <c r="H296" i="19"/>
  <c r="H295" i="19"/>
  <c r="H294" i="19"/>
  <c r="H293" i="19"/>
  <c r="H292" i="19"/>
  <c r="H291" i="19"/>
  <c r="H290" i="19"/>
  <c r="H289" i="19"/>
  <c r="H288" i="19"/>
  <c r="H287" i="19"/>
  <c r="H286" i="19"/>
  <c r="H285" i="19"/>
  <c r="H284" i="19"/>
  <c r="H283" i="19"/>
  <c r="H282" i="19"/>
  <c r="H281" i="19"/>
  <c r="H280" i="19"/>
  <c r="H279" i="19"/>
  <c r="H278" i="19"/>
  <c r="H277" i="19"/>
  <c r="H276" i="19"/>
  <c r="H275" i="19"/>
  <c r="H274" i="19"/>
  <c r="H273" i="19"/>
  <c r="H272" i="19"/>
  <c r="H271" i="19"/>
  <c r="H270" i="19"/>
  <c r="H269" i="19"/>
  <c r="H268" i="19"/>
  <c r="H267" i="19"/>
  <c r="H266" i="19"/>
  <c r="H265" i="19"/>
  <c r="H264" i="19"/>
  <c r="H263" i="19"/>
  <c r="H262" i="19"/>
  <c r="H261" i="19"/>
  <c r="H260" i="19"/>
  <c r="H259" i="19"/>
  <c r="H258" i="19"/>
  <c r="H257" i="19"/>
  <c r="H256" i="19"/>
  <c r="H255" i="19"/>
  <c r="H254" i="19"/>
  <c r="H253" i="19"/>
  <c r="H252" i="19"/>
  <c r="H251" i="19"/>
  <c r="H250" i="19"/>
  <c r="H249" i="19"/>
  <c r="H248" i="19"/>
  <c r="H247" i="19"/>
  <c r="H246" i="19"/>
  <c r="H245" i="19"/>
  <c r="H244" i="19"/>
  <c r="H243" i="19"/>
  <c r="H242" i="19"/>
  <c r="H241" i="19"/>
  <c r="H240" i="19"/>
  <c r="H239" i="19"/>
  <c r="H238" i="19"/>
  <c r="H237" i="19"/>
  <c r="H236" i="19"/>
  <c r="H235" i="19"/>
  <c r="H234" i="19"/>
  <c r="H233" i="19"/>
  <c r="H232" i="19"/>
  <c r="H231" i="19"/>
  <c r="H230" i="19"/>
  <c r="H229" i="19"/>
  <c r="H228" i="19"/>
  <c r="H227" i="19"/>
  <c r="H226" i="19"/>
  <c r="H225" i="19"/>
  <c r="H224" i="19"/>
  <c r="H223" i="19"/>
  <c r="H222" i="19"/>
  <c r="H221" i="19"/>
  <c r="H220" i="19"/>
  <c r="H219" i="19"/>
  <c r="H218" i="19"/>
  <c r="H217" i="19"/>
  <c r="H216" i="19"/>
  <c r="H215" i="19"/>
  <c r="H214" i="19"/>
  <c r="H213" i="19"/>
  <c r="H212" i="19"/>
  <c r="H211" i="19"/>
  <c r="H210" i="19"/>
  <c r="H209" i="19"/>
  <c r="H208" i="19"/>
  <c r="H207" i="19"/>
  <c r="H206" i="19"/>
  <c r="H205" i="19"/>
  <c r="H204" i="19"/>
  <c r="H203" i="19"/>
  <c r="H202" i="19"/>
  <c r="H201" i="19"/>
  <c r="H200" i="19"/>
  <c r="H199" i="19"/>
  <c r="H198" i="19"/>
  <c r="H197" i="19"/>
  <c r="H196" i="19"/>
  <c r="H195" i="19"/>
  <c r="H194" i="19"/>
  <c r="H193" i="19"/>
  <c r="H192" i="19"/>
  <c r="H191" i="19"/>
  <c r="H190" i="19"/>
  <c r="H189" i="19"/>
  <c r="H188" i="19"/>
  <c r="H187" i="19"/>
  <c r="H186" i="19"/>
  <c r="H185" i="19"/>
  <c r="H184" i="19"/>
  <c r="H183" i="19"/>
  <c r="H182" i="19"/>
  <c r="H181" i="19"/>
  <c r="H180" i="19"/>
  <c r="H179" i="19"/>
  <c r="H178" i="19"/>
  <c r="H177" i="19"/>
  <c r="H176" i="19"/>
  <c r="H175" i="19"/>
  <c r="H174" i="19"/>
  <c r="H173" i="19"/>
  <c r="H172" i="19"/>
  <c r="H171" i="19"/>
  <c r="H170" i="19"/>
  <c r="H169" i="19"/>
  <c r="H168" i="19"/>
  <c r="H167" i="19"/>
  <c r="H166" i="19"/>
  <c r="H165" i="19"/>
  <c r="H164" i="19"/>
  <c r="H163" i="19"/>
  <c r="H162" i="19"/>
  <c r="H161" i="19"/>
  <c r="H160" i="19"/>
  <c r="H159" i="19"/>
  <c r="H158" i="19"/>
  <c r="H157" i="19"/>
  <c r="H156" i="19"/>
  <c r="H155" i="19"/>
  <c r="H154" i="19"/>
  <c r="H153" i="19"/>
  <c r="H152" i="19"/>
  <c r="H151" i="19"/>
  <c r="H150" i="19"/>
  <c r="H149" i="19"/>
  <c r="H148" i="19"/>
  <c r="H147" i="19"/>
  <c r="H146" i="19"/>
  <c r="H145" i="19"/>
  <c r="H144" i="19"/>
  <c r="H143" i="19"/>
  <c r="H142" i="19"/>
  <c r="H141" i="19"/>
  <c r="H140" i="19"/>
  <c r="H139" i="19"/>
  <c r="H138" i="19"/>
  <c r="H137" i="19"/>
  <c r="H136" i="19"/>
  <c r="H135" i="19"/>
  <c r="H134" i="19"/>
  <c r="H133" i="19"/>
  <c r="H132" i="19"/>
  <c r="H131" i="19"/>
  <c r="H130" i="19"/>
  <c r="H129" i="19"/>
  <c r="H128" i="19"/>
  <c r="H127" i="19"/>
  <c r="H126" i="19"/>
  <c r="H125" i="19"/>
  <c r="H124" i="19"/>
  <c r="H123" i="19"/>
  <c r="H122" i="19"/>
  <c r="H121" i="19"/>
  <c r="H120" i="19"/>
  <c r="H119" i="19"/>
  <c r="H118" i="19"/>
  <c r="H117" i="19"/>
  <c r="H116" i="19"/>
  <c r="H115" i="19"/>
  <c r="H114" i="19"/>
  <c r="H113" i="19"/>
  <c r="H112" i="19"/>
  <c r="H111" i="19"/>
  <c r="H110" i="19"/>
  <c r="H109" i="19"/>
  <c r="H108" i="19"/>
  <c r="H107" i="19"/>
  <c r="H106" i="19"/>
  <c r="H105" i="19"/>
  <c r="H104" i="19"/>
  <c r="H103" i="19"/>
  <c r="H102" i="19"/>
  <c r="H101" i="19"/>
  <c r="H100" i="19"/>
  <c r="H99" i="19"/>
  <c r="H98" i="19"/>
  <c r="H97" i="19"/>
  <c r="H96" i="19"/>
  <c r="H95" i="19"/>
  <c r="H94" i="19"/>
  <c r="H93" i="19"/>
  <c r="H92" i="19"/>
  <c r="H91" i="19"/>
  <c r="H90" i="19"/>
  <c r="H89" i="19"/>
  <c r="H88" i="19"/>
  <c r="H87" i="19"/>
  <c r="H86" i="19"/>
  <c r="H85" i="19"/>
  <c r="H84" i="19"/>
  <c r="H83" i="19"/>
  <c r="H82" i="19"/>
  <c r="H81" i="19"/>
  <c r="H80" i="19"/>
  <c r="H79" i="19"/>
  <c r="H78" i="19"/>
  <c r="H77" i="19"/>
  <c r="H76" i="19"/>
  <c r="H75" i="19"/>
  <c r="H74" i="19"/>
  <c r="H73" i="19"/>
  <c r="H72" i="19"/>
  <c r="H71" i="19"/>
  <c r="H70" i="19"/>
  <c r="H69" i="19"/>
  <c r="H68" i="19"/>
  <c r="H67" i="19"/>
  <c r="H66" i="19"/>
  <c r="H65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K44" i="14"/>
  <c r="H44" i="14"/>
  <c r="G44" i="14"/>
  <c r="F44" i="14"/>
  <c r="E44" i="14"/>
  <c r="C44" i="14"/>
  <c r="L43" i="14"/>
  <c r="J43" i="14"/>
  <c r="L42" i="14"/>
  <c r="J42" i="14"/>
  <c r="L41" i="14"/>
  <c r="J41" i="14"/>
  <c r="J40" i="14"/>
  <c r="L40" i="14" s="1"/>
  <c r="J39" i="14"/>
  <c r="D39" i="14"/>
  <c r="L39" i="14" s="1"/>
  <c r="J38" i="14"/>
  <c r="L38" i="14" s="1"/>
  <c r="I38" i="14"/>
  <c r="J37" i="14"/>
  <c r="L37" i="14" s="1"/>
  <c r="I37" i="14"/>
  <c r="J36" i="14"/>
  <c r="D36" i="14"/>
  <c r="L35" i="14"/>
  <c r="J35" i="14"/>
  <c r="D35" i="14"/>
  <c r="J34" i="14"/>
  <c r="I34" i="14"/>
  <c r="D34" i="14"/>
  <c r="L34" i="14" s="1"/>
  <c r="J33" i="14"/>
  <c r="L33" i="14" s="1"/>
  <c r="D33" i="14"/>
  <c r="J32" i="14"/>
  <c r="L32" i="14" s="1"/>
  <c r="I32" i="14"/>
  <c r="J31" i="14"/>
  <c r="D31" i="14"/>
  <c r="L30" i="14"/>
  <c r="J30" i="14"/>
  <c r="J29" i="14"/>
  <c r="L29" i="14" s="1"/>
  <c r="I29" i="14"/>
  <c r="J28" i="14"/>
  <c r="I28" i="14"/>
  <c r="D28" i="14"/>
  <c r="L28" i="14" s="1"/>
  <c r="I27" i="14"/>
  <c r="J27" i="14" s="1"/>
  <c r="L27" i="14" s="1"/>
  <c r="L26" i="14"/>
  <c r="J26" i="14"/>
  <c r="L25" i="14"/>
  <c r="J25" i="14"/>
  <c r="D25" i="14"/>
  <c r="J24" i="14"/>
  <c r="L24" i="14" s="1"/>
  <c r="L23" i="14"/>
  <c r="J23" i="14"/>
  <c r="J22" i="14"/>
  <c r="L22" i="14" s="1"/>
  <c r="I22" i="14"/>
  <c r="L21" i="14"/>
  <c r="J21" i="14"/>
  <c r="D21" i="14"/>
  <c r="L20" i="14"/>
  <c r="J20" i="14"/>
  <c r="J19" i="14"/>
  <c r="L19" i="14" s="1"/>
  <c r="J18" i="14"/>
  <c r="L18" i="14" s="1"/>
  <c r="I18" i="14"/>
  <c r="J17" i="14"/>
  <c r="L17" i="14" s="1"/>
  <c r="D17" i="14"/>
  <c r="J16" i="14"/>
  <c r="L16" i="14" s="1"/>
  <c r="I16" i="14"/>
  <c r="I15" i="14"/>
  <c r="J15" i="14" s="1"/>
  <c r="L15" i="14" s="1"/>
  <c r="D15" i="14"/>
  <c r="L14" i="14"/>
  <c r="J14" i="14"/>
  <c r="L13" i="14"/>
  <c r="I13" i="14"/>
  <c r="J13" i="14" s="1"/>
  <c r="D13" i="14"/>
  <c r="J12" i="14"/>
  <c r="L12" i="14" s="1"/>
  <c r="I12" i="14"/>
  <c r="J11" i="14"/>
  <c r="L11" i="14" s="1"/>
  <c r="J10" i="14"/>
  <c r="L10" i="14" s="1"/>
  <c r="I9" i="14"/>
  <c r="J9" i="14" s="1"/>
  <c r="L9" i="14" s="1"/>
  <c r="L8" i="14"/>
  <c r="D8" i="14"/>
  <c r="L7" i="14"/>
  <c r="I7" i="14"/>
  <c r="J7" i="14" s="1"/>
  <c r="F42" i="13"/>
  <c r="E42" i="13"/>
  <c r="D42" i="13"/>
  <c r="C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AC413" i="17"/>
  <c r="M413" i="17"/>
  <c r="K413" i="17"/>
  <c r="J413" i="17"/>
  <c r="I413" i="17"/>
  <c r="H413" i="17"/>
  <c r="G413" i="17"/>
  <c r="E413" i="17"/>
  <c r="AC412" i="17"/>
  <c r="AA412" i="17"/>
  <c r="U412" i="17"/>
  <c r="L412" i="17"/>
  <c r="F412" i="17"/>
  <c r="N412" i="17" s="1"/>
  <c r="AB411" i="17"/>
  <c r="AA411" i="17"/>
  <c r="Z411" i="17"/>
  <c r="Y411" i="17"/>
  <c r="X411" i="17"/>
  <c r="W411" i="17"/>
  <c r="V411" i="17"/>
  <c r="U411" i="17"/>
  <c r="T411" i="17"/>
  <c r="N411" i="17"/>
  <c r="L411" i="17"/>
  <c r="F411" i="17"/>
  <c r="AC410" i="17"/>
  <c r="AA410" i="17"/>
  <c r="N410" i="17"/>
  <c r="L410" i="17"/>
  <c r="F410" i="17"/>
  <c r="AC409" i="17"/>
  <c r="AA409" i="17"/>
  <c r="N409" i="17"/>
  <c r="L409" i="17"/>
  <c r="F409" i="17"/>
  <c r="AC408" i="17"/>
  <c r="AA408" i="17"/>
  <c r="L408" i="17"/>
  <c r="F408" i="17"/>
  <c r="N408" i="17" s="1"/>
  <c r="AC407" i="17"/>
  <c r="AA407" i="17"/>
  <c r="L407" i="17"/>
  <c r="F407" i="17"/>
  <c r="N407" i="17" s="1"/>
  <c r="AC406" i="17"/>
  <c r="AA406" i="17"/>
  <c r="N406" i="17"/>
  <c r="L406" i="17"/>
  <c r="F406" i="17"/>
  <c r="AC405" i="17"/>
  <c r="AA405" i="17"/>
  <c r="L405" i="17"/>
  <c r="F405" i="17"/>
  <c r="N405" i="17" s="1"/>
  <c r="AB404" i="17"/>
  <c r="Z404" i="17"/>
  <c r="Y404" i="17"/>
  <c r="AA404" i="17" s="1"/>
  <c r="X404" i="17"/>
  <c r="W404" i="17"/>
  <c r="V404" i="17"/>
  <c r="U404" i="17"/>
  <c r="T404" i="17"/>
  <c r="L404" i="17"/>
  <c r="F404" i="17"/>
  <c r="N404" i="17" s="1"/>
  <c r="AC403" i="17"/>
  <c r="AA403" i="17"/>
  <c r="N403" i="17"/>
  <c r="L403" i="17"/>
  <c r="F403" i="17"/>
  <c r="AC402" i="17"/>
  <c r="AA402" i="17"/>
  <c r="N402" i="17"/>
  <c r="L402" i="17"/>
  <c r="F402" i="17"/>
  <c r="AC401" i="17"/>
  <c r="AA401" i="17"/>
  <c r="N401" i="17"/>
  <c r="L401" i="17"/>
  <c r="F401" i="17"/>
  <c r="AC400" i="17"/>
  <c r="AA400" i="17"/>
  <c r="L400" i="17"/>
  <c r="F400" i="17"/>
  <c r="N400" i="17" s="1"/>
  <c r="AC399" i="17"/>
  <c r="AA399" i="17"/>
  <c r="L399" i="17"/>
  <c r="F399" i="17"/>
  <c r="N399" i="17" s="1"/>
  <c r="AC398" i="17"/>
  <c r="AA398" i="17"/>
  <c r="N398" i="17"/>
  <c r="L398" i="17"/>
  <c r="F398" i="17"/>
  <c r="AC397" i="17"/>
  <c r="AA397" i="17"/>
  <c r="L397" i="17"/>
  <c r="F397" i="17"/>
  <c r="N397" i="17" s="1"/>
  <c r="AC396" i="17"/>
  <c r="AA396" i="17"/>
  <c r="L396" i="17"/>
  <c r="F396" i="17"/>
  <c r="N396" i="17" s="1"/>
  <c r="AC395" i="17"/>
  <c r="AA395" i="17"/>
  <c r="N395" i="17"/>
  <c r="L395" i="17"/>
  <c r="F395" i="17"/>
  <c r="AC394" i="17"/>
  <c r="AA394" i="17"/>
  <c r="N394" i="17"/>
  <c r="L394" i="17"/>
  <c r="F394" i="17"/>
  <c r="AC393" i="17"/>
  <c r="AA393" i="17"/>
  <c r="N393" i="17"/>
  <c r="L393" i="17"/>
  <c r="F393" i="17"/>
  <c r="AC392" i="17"/>
  <c r="AA392" i="17"/>
  <c r="L392" i="17"/>
  <c r="L413" i="17" s="1"/>
  <c r="F392" i="17"/>
  <c r="N392" i="17" s="1"/>
  <c r="AC391" i="17"/>
  <c r="AA391" i="17"/>
  <c r="L391" i="17"/>
  <c r="F391" i="17"/>
  <c r="N391" i="17" s="1"/>
  <c r="AC390" i="17"/>
  <c r="AA390" i="17"/>
  <c r="N390" i="17"/>
  <c r="L390" i="17"/>
  <c r="F390" i="17"/>
  <c r="AB389" i="17"/>
  <c r="Z389" i="17"/>
  <c r="Y389" i="17"/>
  <c r="AA389" i="17" s="1"/>
  <c r="X389" i="17"/>
  <c r="W389" i="17"/>
  <c r="V389" i="17"/>
  <c r="U389" i="17"/>
  <c r="T389" i="17"/>
  <c r="L389" i="17"/>
  <c r="F389" i="17"/>
  <c r="N389" i="17" s="1"/>
  <c r="AC388" i="17"/>
  <c r="AA388" i="17"/>
  <c r="L388" i="17"/>
  <c r="F388" i="17"/>
  <c r="N388" i="17" s="1"/>
  <c r="N413" i="17" s="1"/>
  <c r="AC387" i="17"/>
  <c r="AA387" i="17"/>
  <c r="M387" i="17"/>
  <c r="L387" i="17"/>
  <c r="K387" i="17"/>
  <c r="J387" i="17"/>
  <c r="I387" i="17"/>
  <c r="H387" i="17"/>
  <c r="G387" i="17"/>
  <c r="F387" i="17"/>
  <c r="E387" i="17"/>
  <c r="AC386" i="17"/>
  <c r="AA386" i="17"/>
  <c r="N386" i="17"/>
  <c r="L386" i="17"/>
  <c r="AC385" i="17"/>
  <c r="AA385" i="17"/>
  <c r="N385" i="17"/>
  <c r="L385" i="17"/>
  <c r="AC384" i="17"/>
  <c r="AA384" i="17"/>
  <c r="N384" i="17"/>
  <c r="L384" i="17"/>
  <c r="AC383" i="17"/>
  <c r="AA383" i="17"/>
  <c r="N383" i="17"/>
  <c r="L383" i="17"/>
  <c r="AC382" i="17"/>
  <c r="AA382" i="17"/>
  <c r="N382" i="17"/>
  <c r="L382" i="17"/>
  <c r="AC381" i="17"/>
  <c r="AA381" i="17"/>
  <c r="N381" i="17"/>
  <c r="L381" i="17"/>
  <c r="AC380" i="17"/>
  <c r="AA380" i="17"/>
  <c r="N380" i="17"/>
  <c r="L380" i="17"/>
  <c r="AC379" i="17"/>
  <c r="AA379" i="17"/>
  <c r="N379" i="17"/>
  <c r="L379" i="17"/>
  <c r="AC378" i="17"/>
  <c r="AA378" i="17"/>
  <c r="N378" i="17"/>
  <c r="L378" i="17"/>
  <c r="AC377" i="17"/>
  <c r="AA377" i="17"/>
  <c r="N377" i="17"/>
  <c r="L377" i="17"/>
  <c r="AC376" i="17"/>
  <c r="AA376" i="17"/>
  <c r="N376" i="17"/>
  <c r="L376" i="17"/>
  <c r="AC375" i="17"/>
  <c r="AA375" i="17"/>
  <c r="N375" i="17"/>
  <c r="L375" i="17"/>
  <c r="AC374" i="17"/>
  <c r="AA374" i="17"/>
  <c r="N374" i="17"/>
  <c r="L374" i="17"/>
  <c r="AC373" i="17"/>
  <c r="AA373" i="17"/>
  <c r="N373" i="17"/>
  <c r="L373" i="17"/>
  <c r="AC372" i="17"/>
  <c r="AC389" i="17" s="1"/>
  <c r="AA372" i="17"/>
  <c r="N372" i="17"/>
  <c r="L372" i="17"/>
  <c r="AB371" i="17"/>
  <c r="AA371" i="17"/>
  <c r="Z371" i="17"/>
  <c r="Y371" i="17"/>
  <c r="X371" i="17"/>
  <c r="W371" i="17"/>
  <c r="V371" i="17"/>
  <c r="U371" i="17"/>
  <c r="T371" i="17"/>
  <c r="N371" i="17"/>
  <c r="L371" i="17"/>
  <c r="AC370" i="17"/>
  <c r="AA370" i="17"/>
  <c r="N370" i="17"/>
  <c r="L370" i="17"/>
  <c r="AC369" i="17"/>
  <c r="AA369" i="17"/>
  <c r="N369" i="17"/>
  <c r="L369" i="17"/>
  <c r="AC368" i="17"/>
  <c r="AA368" i="17"/>
  <c r="N368" i="17"/>
  <c r="L368" i="17"/>
  <c r="AC367" i="17"/>
  <c r="AA367" i="17"/>
  <c r="N367" i="17"/>
  <c r="L367" i="17"/>
  <c r="AC366" i="17"/>
  <c r="AA366" i="17"/>
  <c r="N366" i="17"/>
  <c r="L366" i="17"/>
  <c r="AC365" i="17"/>
  <c r="AA365" i="17"/>
  <c r="N365" i="17"/>
  <c r="N387" i="17" s="1"/>
  <c r="L365" i="17"/>
  <c r="AC364" i="17"/>
  <c r="AA364" i="17"/>
  <c r="N364" i="17"/>
  <c r="L364" i="17"/>
  <c r="AC363" i="17"/>
  <c r="AA363" i="17"/>
  <c r="M363" i="17"/>
  <c r="K363" i="17"/>
  <c r="J363" i="17"/>
  <c r="I363" i="17"/>
  <c r="H363" i="17"/>
  <c r="G363" i="17"/>
  <c r="F363" i="17"/>
  <c r="E363" i="17"/>
  <c r="AC362" i="17"/>
  <c r="AA362" i="17"/>
  <c r="N362" i="17"/>
  <c r="L362" i="17"/>
  <c r="AC361" i="17"/>
  <c r="AA361" i="17"/>
  <c r="N361" i="17"/>
  <c r="L361" i="17"/>
  <c r="AC360" i="17"/>
  <c r="AA360" i="17"/>
  <c r="N360" i="17"/>
  <c r="L360" i="17"/>
  <c r="AC359" i="17"/>
  <c r="AA359" i="17"/>
  <c r="N359" i="17"/>
  <c r="L359" i="17"/>
  <c r="AC358" i="17"/>
  <c r="AA358" i="17"/>
  <c r="N358" i="17"/>
  <c r="L358" i="17"/>
  <c r="AC357" i="17"/>
  <c r="AA357" i="17"/>
  <c r="N357" i="17"/>
  <c r="L357" i="17"/>
  <c r="AC356" i="17"/>
  <c r="AA356" i="17"/>
  <c r="N356" i="17"/>
  <c r="L356" i="17"/>
  <c r="AC355" i="17"/>
  <c r="AC371" i="17" s="1"/>
  <c r="AA355" i="17"/>
  <c r="N355" i="17"/>
  <c r="L355" i="17"/>
  <c r="AB354" i="17"/>
  <c r="Z354" i="17"/>
  <c r="Y354" i="17"/>
  <c r="AA354" i="17" s="1"/>
  <c r="X354" i="17"/>
  <c r="W354" i="17"/>
  <c r="V354" i="17"/>
  <c r="T354" i="17"/>
  <c r="N354" i="17"/>
  <c r="L354" i="17"/>
  <c r="AA353" i="17"/>
  <c r="U353" i="17"/>
  <c r="AC353" i="17" s="1"/>
  <c r="N353" i="17"/>
  <c r="L353" i="17"/>
  <c r="AA352" i="17"/>
  <c r="U352" i="17"/>
  <c r="AC352" i="17" s="1"/>
  <c r="N352" i="17"/>
  <c r="L352" i="17"/>
  <c r="AC351" i="17"/>
  <c r="AA351" i="17"/>
  <c r="U351" i="17"/>
  <c r="N351" i="17"/>
  <c r="L351" i="17"/>
  <c r="AC350" i="17"/>
  <c r="AA350" i="17"/>
  <c r="U350" i="17"/>
  <c r="N350" i="17"/>
  <c r="L350" i="17"/>
  <c r="AC349" i="17"/>
  <c r="AA349" i="17"/>
  <c r="U349" i="17"/>
  <c r="N349" i="17"/>
  <c r="L349" i="17"/>
  <c r="AA348" i="17"/>
  <c r="U348" i="17"/>
  <c r="AC348" i="17" s="1"/>
  <c r="N348" i="17"/>
  <c r="L348" i="17"/>
  <c r="AA347" i="17"/>
  <c r="U347" i="17"/>
  <c r="AC347" i="17" s="1"/>
  <c r="N347" i="17"/>
  <c r="L347" i="17"/>
  <c r="AC346" i="17"/>
  <c r="AA346" i="17"/>
  <c r="U346" i="17"/>
  <c r="N346" i="17"/>
  <c r="L346" i="17"/>
  <c r="AA345" i="17"/>
  <c r="U345" i="17"/>
  <c r="AC345" i="17" s="1"/>
  <c r="N345" i="17"/>
  <c r="L345" i="17"/>
  <c r="AA344" i="17"/>
  <c r="U344" i="17"/>
  <c r="AC344" i="17" s="1"/>
  <c r="N344" i="17"/>
  <c r="L344" i="17"/>
  <c r="AC343" i="17"/>
  <c r="AA343" i="17"/>
  <c r="U343" i="17"/>
  <c r="N343" i="17"/>
  <c r="L343" i="17"/>
  <c r="AC342" i="17"/>
  <c r="AA342" i="17"/>
  <c r="U342" i="17"/>
  <c r="N342" i="17"/>
  <c r="N363" i="17" s="1"/>
  <c r="L342" i="17"/>
  <c r="AC341" i="17"/>
  <c r="AA341" i="17"/>
  <c r="U341" i="17"/>
  <c r="N341" i="17"/>
  <c r="L341" i="17"/>
  <c r="AA340" i="17"/>
  <c r="U340" i="17"/>
  <c r="AC340" i="17" s="1"/>
  <c r="N340" i="17"/>
  <c r="L340" i="17"/>
  <c r="AA339" i="17"/>
  <c r="U339" i="17"/>
  <c r="AC339" i="17" s="1"/>
  <c r="N339" i="17"/>
  <c r="L339" i="17"/>
  <c r="AC338" i="17"/>
  <c r="AA338" i="17"/>
  <c r="U338" i="17"/>
  <c r="N338" i="17"/>
  <c r="L338" i="17"/>
  <c r="AA337" i="17"/>
  <c r="U337" i="17"/>
  <c r="AC337" i="17" s="1"/>
  <c r="N337" i="17"/>
  <c r="L337" i="17"/>
  <c r="L363" i="17" s="1"/>
  <c r="AA336" i="17"/>
  <c r="U336" i="17"/>
  <c r="AC336" i="17" s="1"/>
  <c r="N336" i="17"/>
  <c r="L336" i="17"/>
  <c r="AC335" i="17"/>
  <c r="AA335" i="17"/>
  <c r="U335" i="17"/>
  <c r="O335" i="17"/>
  <c r="M335" i="17"/>
  <c r="J335" i="17"/>
  <c r="I335" i="17"/>
  <c r="H335" i="17"/>
  <c r="G335" i="17"/>
  <c r="F335" i="17"/>
  <c r="E335" i="17"/>
  <c r="AA334" i="17"/>
  <c r="U334" i="17"/>
  <c r="AC334" i="17" s="1"/>
  <c r="N334" i="17"/>
  <c r="L334" i="17"/>
  <c r="K334" i="17"/>
  <c r="AA333" i="17"/>
  <c r="U333" i="17"/>
  <c r="AC333" i="17" s="1"/>
  <c r="L333" i="17"/>
  <c r="K333" i="17"/>
  <c r="N333" i="17" s="1"/>
  <c r="AC332" i="17"/>
  <c r="AA332" i="17"/>
  <c r="U332" i="17"/>
  <c r="N332" i="17"/>
  <c r="L332" i="17"/>
  <c r="K332" i="17"/>
  <c r="AC331" i="17"/>
  <c r="AA331" i="17"/>
  <c r="U331" i="17"/>
  <c r="U354" i="17" s="1"/>
  <c r="K331" i="17"/>
  <c r="N331" i="17" s="1"/>
  <c r="AB330" i="17"/>
  <c r="AA330" i="17"/>
  <c r="Y330" i="17"/>
  <c r="X330" i="17"/>
  <c r="W330" i="17"/>
  <c r="V330" i="17"/>
  <c r="U330" i="17"/>
  <c r="T330" i="17"/>
  <c r="N330" i="17"/>
  <c r="K330" i="17"/>
  <c r="L330" i="17" s="1"/>
  <c r="Z329" i="17"/>
  <c r="AC329" i="17" s="1"/>
  <c r="K329" i="17"/>
  <c r="AC328" i="17"/>
  <c r="AA328" i="17"/>
  <c r="Z328" i="17"/>
  <c r="K328" i="17"/>
  <c r="N328" i="17" s="1"/>
  <c r="AA327" i="17"/>
  <c r="Z327" i="17"/>
  <c r="AC327" i="17" s="1"/>
  <c r="N327" i="17"/>
  <c r="K327" i="17"/>
  <c r="L327" i="17" s="1"/>
  <c r="AC326" i="17"/>
  <c r="AA326" i="17"/>
  <c r="Z326" i="17"/>
  <c r="N326" i="17"/>
  <c r="K326" i="17"/>
  <c r="L326" i="17" s="1"/>
  <c r="Z325" i="17"/>
  <c r="AC325" i="17" s="1"/>
  <c r="K325" i="17"/>
  <c r="AC324" i="17"/>
  <c r="AA324" i="17"/>
  <c r="Z324" i="17"/>
  <c r="K324" i="17"/>
  <c r="N324" i="17" s="1"/>
  <c r="AA323" i="17"/>
  <c r="Z323" i="17"/>
  <c r="AC323" i="17" s="1"/>
  <c r="N323" i="17"/>
  <c r="K323" i="17"/>
  <c r="L323" i="17" s="1"/>
  <c r="AC322" i="17"/>
  <c r="AA322" i="17"/>
  <c r="Z322" i="17"/>
  <c r="N322" i="17"/>
  <c r="K322" i="17"/>
  <c r="L322" i="17" s="1"/>
  <c r="Z321" i="17"/>
  <c r="AC321" i="17" s="1"/>
  <c r="K321" i="17"/>
  <c r="AC320" i="17"/>
  <c r="AA320" i="17"/>
  <c r="Z320" i="17"/>
  <c r="K320" i="17"/>
  <c r="N320" i="17" s="1"/>
  <c r="AA319" i="17"/>
  <c r="Z319" i="17"/>
  <c r="AC319" i="17" s="1"/>
  <c r="N319" i="17"/>
  <c r="K319" i="17"/>
  <c r="L319" i="17" s="1"/>
  <c r="AC318" i="17"/>
  <c r="AA318" i="17"/>
  <c r="Z318" i="17"/>
  <c r="N318" i="17"/>
  <c r="K318" i="17"/>
  <c r="L318" i="17" s="1"/>
  <c r="Z317" i="17"/>
  <c r="AC317" i="17" s="1"/>
  <c r="K317" i="17"/>
  <c r="AC316" i="17"/>
  <c r="AA316" i="17"/>
  <c r="Z316" i="17"/>
  <c r="K316" i="17"/>
  <c r="N316" i="17" s="1"/>
  <c r="AA315" i="17"/>
  <c r="Z315" i="17"/>
  <c r="AC315" i="17" s="1"/>
  <c r="N315" i="17"/>
  <c r="K315" i="17"/>
  <c r="L315" i="17" s="1"/>
  <c r="AC314" i="17"/>
  <c r="AA314" i="17"/>
  <c r="Z314" i="17"/>
  <c r="N314" i="17"/>
  <c r="K314" i="17"/>
  <c r="L314" i="17" s="1"/>
  <c r="Z313" i="17"/>
  <c r="AC313" i="17" s="1"/>
  <c r="K313" i="17"/>
  <c r="AC312" i="17"/>
  <c r="AA312" i="17"/>
  <c r="Z312" i="17"/>
  <c r="K312" i="17"/>
  <c r="N312" i="17" s="1"/>
  <c r="AA311" i="17"/>
  <c r="Z311" i="17"/>
  <c r="AC311" i="17" s="1"/>
  <c r="N311" i="17"/>
  <c r="K311" i="17"/>
  <c r="L311" i="17" s="1"/>
  <c r="AC310" i="17"/>
  <c r="AA310" i="17"/>
  <c r="Z310" i="17"/>
  <c r="N310" i="17"/>
  <c r="K310" i="17"/>
  <c r="L310" i="17" s="1"/>
  <c r="Z309" i="17"/>
  <c r="AC309" i="17" s="1"/>
  <c r="K309" i="17"/>
  <c r="AC308" i="17"/>
  <c r="AA308" i="17"/>
  <c r="Z308" i="17"/>
  <c r="K308" i="17"/>
  <c r="N308" i="17" s="1"/>
  <c r="AA307" i="17"/>
  <c r="Z307" i="17"/>
  <c r="Z330" i="17" s="1"/>
  <c r="M307" i="17"/>
  <c r="K307" i="17"/>
  <c r="J307" i="17"/>
  <c r="I307" i="17"/>
  <c r="H307" i="17"/>
  <c r="G307" i="17"/>
  <c r="E307" i="17"/>
  <c r="AB306" i="17"/>
  <c r="Y306" i="17"/>
  <c r="X306" i="17"/>
  <c r="W306" i="17"/>
  <c r="V306" i="17"/>
  <c r="U306" i="17"/>
  <c r="T306" i="17"/>
  <c r="L306" i="17"/>
  <c r="F306" i="17"/>
  <c r="N306" i="17" s="1"/>
  <c r="AC305" i="17"/>
  <c r="AA305" i="17"/>
  <c r="Z305" i="17"/>
  <c r="L305" i="17"/>
  <c r="F305" i="17"/>
  <c r="N305" i="17" s="1"/>
  <c r="AA304" i="17"/>
  <c r="Z304" i="17"/>
  <c r="AC304" i="17" s="1"/>
  <c r="N304" i="17"/>
  <c r="L304" i="17"/>
  <c r="F304" i="17"/>
  <c r="AC303" i="17"/>
  <c r="AA303" i="17"/>
  <c r="Z303" i="17"/>
  <c r="N303" i="17"/>
  <c r="L303" i="17"/>
  <c r="F303" i="17"/>
  <c r="Z302" i="17"/>
  <c r="AC302" i="17" s="1"/>
  <c r="L302" i="17"/>
  <c r="F302" i="17"/>
  <c r="N302" i="17" s="1"/>
  <c r="AC301" i="17"/>
  <c r="AA301" i="17"/>
  <c r="Z301" i="17"/>
  <c r="L301" i="17"/>
  <c r="F301" i="17"/>
  <c r="N301" i="17" s="1"/>
  <c r="AA300" i="17"/>
  <c r="Z300" i="17"/>
  <c r="AC300" i="17" s="1"/>
  <c r="N300" i="17"/>
  <c r="L300" i="17"/>
  <c r="F300" i="17"/>
  <c r="AC299" i="17"/>
  <c r="AA299" i="17"/>
  <c r="Z299" i="17"/>
  <c r="N299" i="17"/>
  <c r="L299" i="17"/>
  <c r="F299" i="17"/>
  <c r="Z298" i="17"/>
  <c r="AC298" i="17" s="1"/>
  <c r="L298" i="17"/>
  <c r="F298" i="17"/>
  <c r="AC297" i="17"/>
  <c r="AA297" i="17"/>
  <c r="Z297" i="17"/>
  <c r="L297" i="17"/>
  <c r="L307" i="17" s="1"/>
  <c r="F297" i="17"/>
  <c r="N297" i="17" s="1"/>
  <c r="AA296" i="17"/>
  <c r="Z296" i="17"/>
  <c r="AC296" i="17" s="1"/>
  <c r="N296" i="17"/>
  <c r="L296" i="17"/>
  <c r="F296" i="17"/>
  <c r="AC295" i="17"/>
  <c r="AA295" i="17"/>
  <c r="Z295" i="17"/>
  <c r="M295" i="17"/>
  <c r="K295" i="17"/>
  <c r="J295" i="17"/>
  <c r="I295" i="17"/>
  <c r="H295" i="17"/>
  <c r="G295" i="17"/>
  <c r="F295" i="17"/>
  <c r="E295" i="17"/>
  <c r="AC294" i="17"/>
  <c r="Z294" i="17"/>
  <c r="AA294" i="17" s="1"/>
  <c r="N294" i="17"/>
  <c r="L294" i="17"/>
  <c r="AA293" i="17"/>
  <c r="Z293" i="17"/>
  <c r="AC293" i="17" s="1"/>
  <c r="N293" i="17"/>
  <c r="L293" i="17"/>
  <c r="Z292" i="17"/>
  <c r="AC292" i="17" s="1"/>
  <c r="N292" i="17"/>
  <c r="L292" i="17"/>
  <c r="AC291" i="17"/>
  <c r="AA291" i="17"/>
  <c r="Z291" i="17"/>
  <c r="N291" i="17"/>
  <c r="L291" i="17"/>
  <c r="Z290" i="17"/>
  <c r="N290" i="17"/>
  <c r="L290" i="17"/>
  <c r="Z289" i="17"/>
  <c r="AC289" i="17" s="1"/>
  <c r="N289" i="17"/>
  <c r="L289" i="17"/>
  <c r="AB288" i="17"/>
  <c r="AA288" i="17"/>
  <c r="Z288" i="17"/>
  <c r="Y288" i="17"/>
  <c r="X288" i="17"/>
  <c r="W288" i="17"/>
  <c r="V288" i="17"/>
  <c r="T288" i="17"/>
  <c r="N288" i="17"/>
  <c r="L288" i="17"/>
  <c r="AA287" i="17"/>
  <c r="U287" i="17"/>
  <c r="AC287" i="17" s="1"/>
  <c r="N287" i="17"/>
  <c r="L287" i="17"/>
  <c r="AC286" i="17"/>
  <c r="AA286" i="17"/>
  <c r="U286" i="17"/>
  <c r="N286" i="17"/>
  <c r="L286" i="17"/>
  <c r="AA285" i="17"/>
  <c r="U285" i="17"/>
  <c r="AC285" i="17" s="1"/>
  <c r="N285" i="17"/>
  <c r="L285" i="17"/>
  <c r="AA284" i="17"/>
  <c r="U284" i="17"/>
  <c r="AC284" i="17" s="1"/>
  <c r="N284" i="17"/>
  <c r="L284" i="17"/>
  <c r="AC283" i="17"/>
  <c r="AA283" i="17"/>
  <c r="U283" i="17"/>
  <c r="N283" i="17"/>
  <c r="L283" i="17"/>
  <c r="AC282" i="17"/>
  <c r="AA282" i="17"/>
  <c r="U282" i="17"/>
  <c r="N282" i="17"/>
  <c r="N295" i="17" s="1"/>
  <c r="L282" i="17"/>
  <c r="AC281" i="17"/>
  <c r="AA281" i="17"/>
  <c r="U281" i="17"/>
  <c r="N281" i="17"/>
  <c r="L281" i="17"/>
  <c r="AA280" i="17"/>
  <c r="U280" i="17"/>
  <c r="AC280" i="17" s="1"/>
  <c r="N280" i="17"/>
  <c r="L280" i="17"/>
  <c r="AA279" i="17"/>
  <c r="U279" i="17"/>
  <c r="AC279" i="17" s="1"/>
  <c r="N279" i="17"/>
  <c r="L279" i="17"/>
  <c r="AC278" i="17"/>
  <c r="AA278" i="17"/>
  <c r="U278" i="17"/>
  <c r="N278" i="17"/>
  <c r="L278" i="17"/>
  <c r="AA277" i="17"/>
  <c r="U277" i="17"/>
  <c r="AC277" i="17" s="1"/>
  <c r="M277" i="17"/>
  <c r="K277" i="17"/>
  <c r="J277" i="17"/>
  <c r="I277" i="17"/>
  <c r="H277" i="17"/>
  <c r="G277" i="17"/>
  <c r="F277" i="17"/>
  <c r="E277" i="17"/>
  <c r="AA276" i="17"/>
  <c r="U276" i="17"/>
  <c r="AC276" i="17" s="1"/>
  <c r="N276" i="17"/>
  <c r="L276" i="17"/>
  <c r="AC275" i="17"/>
  <c r="AA275" i="17"/>
  <c r="U275" i="17"/>
  <c r="N275" i="17"/>
  <c r="L275" i="17"/>
  <c r="AC274" i="17"/>
  <c r="AA274" i="17"/>
  <c r="U274" i="17"/>
  <c r="N274" i="17"/>
  <c r="L274" i="17"/>
  <c r="AC273" i="17"/>
  <c r="AA273" i="17"/>
  <c r="U273" i="17"/>
  <c r="N273" i="17"/>
  <c r="L273" i="17"/>
  <c r="AA272" i="17"/>
  <c r="U272" i="17"/>
  <c r="AC272" i="17" s="1"/>
  <c r="N272" i="17"/>
  <c r="L272" i="17"/>
  <c r="AA271" i="17"/>
  <c r="U271" i="17"/>
  <c r="AC271" i="17" s="1"/>
  <c r="N271" i="17"/>
  <c r="L271" i="17"/>
  <c r="AC270" i="17"/>
  <c r="AA270" i="17"/>
  <c r="U270" i="17"/>
  <c r="N270" i="17"/>
  <c r="L270" i="17"/>
  <c r="AA269" i="17"/>
  <c r="U269" i="17"/>
  <c r="AC269" i="17" s="1"/>
  <c r="N269" i="17"/>
  <c r="L269" i="17"/>
  <c r="AA268" i="17"/>
  <c r="U268" i="17"/>
  <c r="AC268" i="17" s="1"/>
  <c r="N268" i="17"/>
  <c r="L268" i="17"/>
  <c r="AC267" i="17"/>
  <c r="AA267" i="17"/>
  <c r="U267" i="17"/>
  <c r="N267" i="17"/>
  <c r="L267" i="17"/>
  <c r="AC266" i="17"/>
  <c r="AA266" i="17"/>
  <c r="U266" i="17"/>
  <c r="N266" i="17"/>
  <c r="L266" i="17"/>
  <c r="AC265" i="17"/>
  <c r="AA265" i="17"/>
  <c r="U265" i="17"/>
  <c r="N265" i="17"/>
  <c r="L265" i="17"/>
  <c r="AA264" i="17"/>
  <c r="U264" i="17"/>
  <c r="AC264" i="17" s="1"/>
  <c r="N264" i="17"/>
  <c r="L264" i="17"/>
  <c r="AA263" i="17"/>
  <c r="U263" i="17"/>
  <c r="AC263" i="17" s="1"/>
  <c r="N263" i="17"/>
  <c r="L263" i="17"/>
  <c r="AC262" i="17"/>
  <c r="AA262" i="17"/>
  <c r="U262" i="17"/>
  <c r="N262" i="17"/>
  <c r="L262" i="17"/>
  <c r="AA261" i="17"/>
  <c r="U261" i="17"/>
  <c r="AC261" i="17" s="1"/>
  <c r="N261" i="17"/>
  <c r="L261" i="17"/>
  <c r="AA260" i="17"/>
  <c r="U260" i="17"/>
  <c r="AC260" i="17" s="1"/>
  <c r="M260" i="17"/>
  <c r="J260" i="17"/>
  <c r="I260" i="17"/>
  <c r="H260" i="17"/>
  <c r="G260" i="17"/>
  <c r="F260" i="17"/>
  <c r="E260" i="17"/>
  <c r="AA259" i="17"/>
  <c r="U259" i="17"/>
  <c r="K259" i="17"/>
  <c r="N259" i="17" s="1"/>
  <c r="AA258" i="17"/>
  <c r="U258" i="17"/>
  <c r="AC258" i="17" s="1"/>
  <c r="N258" i="17"/>
  <c r="L258" i="17"/>
  <c r="K258" i="17"/>
  <c r="AA257" i="17"/>
  <c r="U257" i="17"/>
  <c r="AC257" i="17" s="1"/>
  <c r="L257" i="17"/>
  <c r="K257" i="17"/>
  <c r="N257" i="17" s="1"/>
  <c r="AC256" i="17"/>
  <c r="AA256" i="17"/>
  <c r="U256" i="17"/>
  <c r="N256" i="17"/>
  <c r="L256" i="17"/>
  <c r="K256" i="17"/>
  <c r="AC255" i="17"/>
  <c r="AA255" i="17"/>
  <c r="U255" i="17"/>
  <c r="K255" i="17"/>
  <c r="N255" i="17" s="1"/>
  <c r="AB254" i="17"/>
  <c r="Z254" i="17"/>
  <c r="Y254" i="17"/>
  <c r="AA254" i="17" s="1"/>
  <c r="X254" i="17"/>
  <c r="W254" i="17"/>
  <c r="V254" i="17"/>
  <c r="T254" i="17"/>
  <c r="N254" i="17"/>
  <c r="K254" i="17"/>
  <c r="L254" i="17" s="1"/>
  <c r="AA253" i="17"/>
  <c r="U253" i="17"/>
  <c r="AC253" i="17" s="1"/>
  <c r="K253" i="17"/>
  <c r="AC252" i="17"/>
  <c r="AA252" i="17"/>
  <c r="U252" i="17"/>
  <c r="K252" i="17"/>
  <c r="N252" i="17" s="1"/>
  <c r="AA251" i="17"/>
  <c r="U251" i="17"/>
  <c r="AC251" i="17" s="1"/>
  <c r="N251" i="17"/>
  <c r="K251" i="17"/>
  <c r="L251" i="17" s="1"/>
  <c r="AC250" i="17"/>
  <c r="AA250" i="17"/>
  <c r="U250" i="17"/>
  <c r="N250" i="17"/>
  <c r="K250" i="17"/>
  <c r="L250" i="17" s="1"/>
  <c r="AA249" i="17"/>
  <c r="U249" i="17"/>
  <c r="AC249" i="17" s="1"/>
  <c r="K249" i="17"/>
  <c r="AC248" i="17"/>
  <c r="AA248" i="17"/>
  <c r="U248" i="17"/>
  <c r="K248" i="17"/>
  <c r="N248" i="17" s="1"/>
  <c r="AA247" i="17"/>
  <c r="U247" i="17"/>
  <c r="AC247" i="17" s="1"/>
  <c r="N247" i="17"/>
  <c r="K247" i="17"/>
  <c r="L247" i="17" s="1"/>
  <c r="AC246" i="17"/>
  <c r="AA246" i="17"/>
  <c r="U246" i="17"/>
  <c r="N246" i="17"/>
  <c r="K246" i="17"/>
  <c r="L246" i="17" s="1"/>
  <c r="AA245" i="17"/>
  <c r="U245" i="17"/>
  <c r="AC245" i="17" s="1"/>
  <c r="K245" i="17"/>
  <c r="AC244" i="17"/>
  <c r="AA244" i="17"/>
  <c r="U244" i="17"/>
  <c r="K244" i="17"/>
  <c r="N244" i="17" s="1"/>
  <c r="AA243" i="17"/>
  <c r="U243" i="17"/>
  <c r="AC243" i="17" s="1"/>
  <c r="N243" i="17"/>
  <c r="K243" i="17"/>
  <c r="L243" i="17" s="1"/>
  <c r="AC242" i="17"/>
  <c r="AA242" i="17"/>
  <c r="U242" i="17"/>
  <c r="N242" i="17"/>
  <c r="K242" i="17"/>
  <c r="AA241" i="17"/>
  <c r="U241" i="17"/>
  <c r="AC241" i="17" s="1"/>
  <c r="M241" i="17"/>
  <c r="K241" i="17"/>
  <c r="J241" i="17"/>
  <c r="I241" i="17"/>
  <c r="H241" i="17"/>
  <c r="G241" i="17"/>
  <c r="F241" i="17"/>
  <c r="E241" i="17"/>
  <c r="AA240" i="17"/>
  <c r="U240" i="17"/>
  <c r="AC240" i="17" s="1"/>
  <c r="L240" i="17"/>
  <c r="F240" i="17"/>
  <c r="N240" i="17" s="1"/>
  <c r="AA239" i="17"/>
  <c r="U239" i="17"/>
  <c r="AC239" i="17" s="1"/>
  <c r="N239" i="17"/>
  <c r="L239" i="17"/>
  <c r="F239" i="17"/>
  <c r="AA238" i="17"/>
  <c r="U238" i="17"/>
  <c r="AC238" i="17" s="1"/>
  <c r="L238" i="17"/>
  <c r="F238" i="17"/>
  <c r="N238" i="17" s="1"/>
  <c r="AC237" i="17"/>
  <c r="AA237" i="17"/>
  <c r="U237" i="17"/>
  <c r="N237" i="17"/>
  <c r="L237" i="17"/>
  <c r="F237" i="17"/>
  <c r="AA236" i="17"/>
  <c r="U236" i="17"/>
  <c r="AC236" i="17" s="1"/>
  <c r="L236" i="17"/>
  <c r="F236" i="17"/>
  <c r="N236" i="17" s="1"/>
  <c r="AA235" i="17"/>
  <c r="U235" i="17"/>
  <c r="AC235" i="17" s="1"/>
  <c r="N235" i="17"/>
  <c r="L235" i="17"/>
  <c r="F235" i="17"/>
  <c r="AA234" i="17"/>
  <c r="U234" i="17"/>
  <c r="AC234" i="17" s="1"/>
  <c r="L234" i="17"/>
  <c r="F234" i="17"/>
  <c r="N234" i="17" s="1"/>
  <c r="AC233" i="17"/>
  <c r="AA233" i="17"/>
  <c r="U233" i="17"/>
  <c r="N233" i="17"/>
  <c r="L233" i="17"/>
  <c r="F233" i="17"/>
  <c r="AA232" i="17"/>
  <c r="U232" i="17"/>
  <c r="AC232" i="17" s="1"/>
  <c r="L232" i="17"/>
  <c r="F232" i="17"/>
  <c r="N232" i="17" s="1"/>
  <c r="AA231" i="17"/>
  <c r="U231" i="17"/>
  <c r="AC231" i="17" s="1"/>
  <c r="N231" i="17"/>
  <c r="L231" i="17"/>
  <c r="F231" i="17"/>
  <c r="AA230" i="17"/>
  <c r="U230" i="17"/>
  <c r="AC230" i="17" s="1"/>
  <c r="L230" i="17"/>
  <c r="L241" i="17" s="1"/>
  <c r="F230" i="17"/>
  <c r="N230" i="17" s="1"/>
  <c r="AC229" i="17"/>
  <c r="AA229" i="17"/>
  <c r="U229" i="17"/>
  <c r="N229" i="17"/>
  <c r="L229" i="17"/>
  <c r="F229" i="17"/>
  <c r="AA228" i="17"/>
  <c r="U228" i="17"/>
  <c r="AC228" i="17" s="1"/>
  <c r="L228" i="17"/>
  <c r="F228" i="17"/>
  <c r="N228" i="17" s="1"/>
  <c r="AA227" i="17"/>
  <c r="U227" i="17"/>
  <c r="AC227" i="17" s="1"/>
  <c r="M227" i="17"/>
  <c r="J227" i="17"/>
  <c r="I227" i="17"/>
  <c r="H227" i="17"/>
  <c r="G227" i="17"/>
  <c r="F227" i="17"/>
  <c r="E227" i="17"/>
  <c r="AA226" i="17"/>
  <c r="U226" i="17"/>
  <c r="AC226" i="17" s="1"/>
  <c r="K226" i="17"/>
  <c r="AC225" i="17"/>
  <c r="AA225" i="17"/>
  <c r="U225" i="17"/>
  <c r="K225" i="17"/>
  <c r="N225" i="17" s="1"/>
  <c r="AA224" i="17"/>
  <c r="U224" i="17"/>
  <c r="N224" i="17"/>
  <c r="K224" i="17"/>
  <c r="L224" i="17" s="1"/>
  <c r="AB223" i="17"/>
  <c r="Z223" i="17"/>
  <c r="Y223" i="17"/>
  <c r="X223" i="17"/>
  <c r="W223" i="17"/>
  <c r="V223" i="17"/>
  <c r="T223" i="17"/>
  <c r="L223" i="17"/>
  <c r="K223" i="17"/>
  <c r="N223" i="17" s="1"/>
  <c r="AC222" i="17"/>
  <c r="Z222" i="17"/>
  <c r="AA222" i="17" s="1"/>
  <c r="U222" i="17"/>
  <c r="K222" i="17"/>
  <c r="AC221" i="17"/>
  <c r="AA221" i="17"/>
  <c r="Z221" i="17"/>
  <c r="U221" i="17"/>
  <c r="N221" i="17"/>
  <c r="L221" i="17"/>
  <c r="K221" i="17"/>
  <c r="AC220" i="17"/>
  <c r="Z220" i="17"/>
  <c r="AA220" i="17" s="1"/>
  <c r="U220" i="17"/>
  <c r="K220" i="17"/>
  <c r="N220" i="17" s="1"/>
  <c r="AA219" i="17"/>
  <c r="Z219" i="17"/>
  <c r="U219" i="17"/>
  <c r="AC219" i="17" s="1"/>
  <c r="K219" i="17"/>
  <c r="N219" i="17" s="1"/>
  <c r="Z218" i="17"/>
  <c r="U218" i="17"/>
  <c r="N218" i="17"/>
  <c r="K218" i="17"/>
  <c r="L218" i="17" s="1"/>
  <c r="AA217" i="17"/>
  <c r="Z217" i="17"/>
  <c r="U217" i="17"/>
  <c r="AC217" i="17" s="1"/>
  <c r="N217" i="17"/>
  <c r="L217" i="17"/>
  <c r="K217" i="17"/>
  <c r="Z216" i="17"/>
  <c r="AC216" i="17" s="1"/>
  <c r="U216" i="17"/>
  <c r="K216" i="17"/>
  <c r="Z215" i="17"/>
  <c r="AA215" i="17" s="1"/>
  <c r="U215" i="17"/>
  <c r="AC215" i="17" s="1"/>
  <c r="L215" i="17"/>
  <c r="K215" i="17"/>
  <c r="N215" i="17" s="1"/>
  <c r="AC214" i="17"/>
  <c r="Z214" i="17"/>
  <c r="AA214" i="17" s="1"/>
  <c r="U214" i="17"/>
  <c r="K214" i="17"/>
  <c r="AC213" i="17"/>
  <c r="AA213" i="17"/>
  <c r="Z213" i="17"/>
  <c r="U213" i="17"/>
  <c r="N213" i="17"/>
  <c r="L213" i="17"/>
  <c r="K213" i="17"/>
  <c r="AC212" i="17"/>
  <c r="Z212" i="17"/>
  <c r="AA212" i="17" s="1"/>
  <c r="U212" i="17"/>
  <c r="K212" i="17"/>
  <c r="N212" i="17" s="1"/>
  <c r="AA211" i="17"/>
  <c r="Z211" i="17"/>
  <c r="U211" i="17"/>
  <c r="AC211" i="17" s="1"/>
  <c r="K211" i="17"/>
  <c r="N211" i="17" s="1"/>
  <c r="Z210" i="17"/>
  <c r="U210" i="17"/>
  <c r="N210" i="17"/>
  <c r="K210" i="17"/>
  <c r="L210" i="17" s="1"/>
  <c r="AA209" i="17"/>
  <c r="Z209" i="17"/>
  <c r="U209" i="17"/>
  <c r="AC209" i="17" s="1"/>
  <c r="N209" i="17"/>
  <c r="L209" i="17"/>
  <c r="K209" i="17"/>
  <c r="Z208" i="17"/>
  <c r="AC208" i="17" s="1"/>
  <c r="U208" i="17"/>
  <c r="N208" i="17"/>
  <c r="K208" i="17"/>
  <c r="L208" i="17" s="1"/>
  <c r="Z207" i="17"/>
  <c r="AA207" i="17" s="1"/>
  <c r="U207" i="17"/>
  <c r="AC207" i="17" s="1"/>
  <c r="L207" i="17"/>
  <c r="K207" i="17"/>
  <c r="N207" i="17" s="1"/>
  <c r="AC206" i="17"/>
  <c r="Z206" i="17"/>
  <c r="AA206" i="17" s="1"/>
  <c r="U206" i="17"/>
  <c r="K206" i="17"/>
  <c r="AC205" i="17"/>
  <c r="AA205" i="17"/>
  <c r="Z205" i="17"/>
  <c r="U205" i="17"/>
  <c r="N205" i="17"/>
  <c r="L205" i="17"/>
  <c r="K205" i="17"/>
  <c r="AB204" i="17"/>
  <c r="AA204" i="17"/>
  <c r="Z204" i="17"/>
  <c r="Y204" i="17"/>
  <c r="X204" i="17"/>
  <c r="W204" i="17"/>
  <c r="V204" i="17"/>
  <c r="T204" i="17"/>
  <c r="N204" i="17"/>
  <c r="K204" i="17"/>
  <c r="L204" i="17" s="1"/>
  <c r="AC203" i="17"/>
  <c r="AA203" i="17"/>
  <c r="U203" i="17"/>
  <c r="N203" i="17"/>
  <c r="K203" i="17"/>
  <c r="L203" i="17" s="1"/>
  <c r="AA202" i="17"/>
  <c r="U202" i="17"/>
  <c r="AC202" i="17" s="1"/>
  <c r="K202" i="17"/>
  <c r="AC201" i="17"/>
  <c r="AA201" i="17"/>
  <c r="U201" i="17"/>
  <c r="M201" i="17"/>
  <c r="J201" i="17"/>
  <c r="I201" i="17"/>
  <c r="H201" i="17"/>
  <c r="G201" i="17"/>
  <c r="E201" i="17"/>
  <c r="AA200" i="17"/>
  <c r="U200" i="17"/>
  <c r="AC200" i="17" s="1"/>
  <c r="N200" i="17"/>
  <c r="L200" i="17"/>
  <c r="K200" i="17"/>
  <c r="F200" i="17"/>
  <c r="AC199" i="17"/>
  <c r="AA199" i="17"/>
  <c r="U199" i="17"/>
  <c r="N199" i="17"/>
  <c r="K199" i="17"/>
  <c r="L199" i="17" s="1"/>
  <c r="F199" i="17"/>
  <c r="AA198" i="17"/>
  <c r="U198" i="17"/>
  <c r="AC198" i="17" s="1"/>
  <c r="L198" i="17"/>
  <c r="K198" i="17"/>
  <c r="F198" i="17"/>
  <c r="N198" i="17" s="1"/>
  <c r="AA197" i="17"/>
  <c r="U197" i="17"/>
  <c r="AC197" i="17" s="1"/>
  <c r="N197" i="17"/>
  <c r="K197" i="17"/>
  <c r="L197" i="17" s="1"/>
  <c r="F197" i="17"/>
  <c r="AC196" i="17"/>
  <c r="AA196" i="17"/>
  <c r="U196" i="17"/>
  <c r="L196" i="17"/>
  <c r="K196" i="17"/>
  <c r="F196" i="17"/>
  <c r="N196" i="17" s="1"/>
  <c r="AC195" i="17"/>
  <c r="AA195" i="17"/>
  <c r="U195" i="17"/>
  <c r="K195" i="17"/>
  <c r="F195" i="17"/>
  <c r="AC194" i="17"/>
  <c r="AA194" i="17"/>
  <c r="U194" i="17"/>
  <c r="K194" i="17"/>
  <c r="L194" i="17" s="1"/>
  <c r="F194" i="17"/>
  <c r="N194" i="17" s="1"/>
  <c r="AA193" i="17"/>
  <c r="U193" i="17"/>
  <c r="AC193" i="17" s="1"/>
  <c r="N193" i="17"/>
  <c r="K193" i="17"/>
  <c r="L193" i="17" s="1"/>
  <c r="F193" i="17"/>
  <c r="AA192" i="17"/>
  <c r="U192" i="17"/>
  <c r="AC192" i="17" s="1"/>
  <c r="N192" i="17"/>
  <c r="L192" i="17"/>
  <c r="K192" i="17"/>
  <c r="F192" i="17"/>
  <c r="AC191" i="17"/>
  <c r="AA191" i="17"/>
  <c r="U191" i="17"/>
  <c r="K191" i="17"/>
  <c r="F191" i="17"/>
  <c r="AA190" i="17"/>
  <c r="U190" i="17"/>
  <c r="AC190" i="17" s="1"/>
  <c r="L190" i="17"/>
  <c r="K190" i="17"/>
  <c r="F190" i="17"/>
  <c r="N190" i="17" s="1"/>
  <c r="AA189" i="17"/>
  <c r="U189" i="17"/>
  <c r="AC189" i="17" s="1"/>
  <c r="N189" i="17"/>
  <c r="K189" i="17"/>
  <c r="L189" i="17" s="1"/>
  <c r="F189" i="17"/>
  <c r="AC188" i="17"/>
  <c r="AA188" i="17"/>
  <c r="U188" i="17"/>
  <c r="L188" i="17"/>
  <c r="K188" i="17"/>
  <c r="F188" i="17"/>
  <c r="N188" i="17" s="1"/>
  <c r="AC187" i="17"/>
  <c r="AA187" i="17"/>
  <c r="U187" i="17"/>
  <c r="K187" i="17"/>
  <c r="F187" i="17"/>
  <c r="AC186" i="17"/>
  <c r="AA186" i="17"/>
  <c r="U186" i="17"/>
  <c r="K186" i="17"/>
  <c r="L186" i="17" s="1"/>
  <c r="F186" i="17"/>
  <c r="N186" i="17" s="1"/>
  <c r="AA185" i="17"/>
  <c r="U185" i="17"/>
  <c r="AC185" i="17" s="1"/>
  <c r="N185" i="17"/>
  <c r="K185" i="17"/>
  <c r="L185" i="17" s="1"/>
  <c r="F185" i="17"/>
  <c r="AC184" i="17"/>
  <c r="AA184" i="17"/>
  <c r="U184" i="17"/>
  <c r="U204" i="17" s="1"/>
  <c r="N184" i="17"/>
  <c r="L184" i="17"/>
  <c r="K184" i="17"/>
  <c r="F184" i="17"/>
  <c r="AB183" i="17"/>
  <c r="Y183" i="17"/>
  <c r="X183" i="17"/>
  <c r="W183" i="17"/>
  <c r="V183" i="17"/>
  <c r="T183" i="17"/>
  <c r="K183" i="17"/>
  <c r="F183" i="17"/>
  <c r="AC182" i="17"/>
  <c r="Z182" i="17"/>
  <c r="AA182" i="17" s="1"/>
  <c r="M182" i="17"/>
  <c r="K182" i="17"/>
  <c r="J182" i="17"/>
  <c r="I182" i="17"/>
  <c r="H182" i="17"/>
  <c r="G182" i="17"/>
  <c r="F182" i="17"/>
  <c r="E182" i="17"/>
  <c r="AA181" i="17"/>
  <c r="Z181" i="17"/>
  <c r="AC181" i="17" s="1"/>
  <c r="N181" i="17"/>
  <c r="L181" i="17"/>
  <c r="AA180" i="17"/>
  <c r="Z180" i="17"/>
  <c r="AC180" i="17" s="1"/>
  <c r="N180" i="17"/>
  <c r="L180" i="17"/>
  <c r="AC179" i="17"/>
  <c r="AA179" i="17"/>
  <c r="Z179" i="17"/>
  <c r="N179" i="17"/>
  <c r="L179" i="17"/>
  <c r="Z178" i="17"/>
  <c r="AA178" i="17" s="1"/>
  <c r="N178" i="17"/>
  <c r="L178" i="17"/>
  <c r="Z177" i="17"/>
  <c r="N177" i="17"/>
  <c r="L177" i="17"/>
  <c r="AC176" i="17"/>
  <c r="Z176" i="17"/>
  <c r="AA176" i="17" s="1"/>
  <c r="N176" i="17"/>
  <c r="L176" i="17"/>
  <c r="AC175" i="17"/>
  <c r="AA175" i="17"/>
  <c r="Z175" i="17"/>
  <c r="N175" i="17"/>
  <c r="L175" i="17"/>
  <c r="AC174" i="17"/>
  <c r="Z174" i="17"/>
  <c r="AA174" i="17" s="1"/>
  <c r="N174" i="17"/>
  <c r="L174" i="17"/>
  <c r="AA173" i="17"/>
  <c r="Z173" i="17"/>
  <c r="AC173" i="17" s="1"/>
  <c r="N173" i="17"/>
  <c r="L173" i="17"/>
  <c r="AA172" i="17"/>
  <c r="Z172" i="17"/>
  <c r="AC172" i="17" s="1"/>
  <c r="N172" i="17"/>
  <c r="L172" i="17"/>
  <c r="AC171" i="17"/>
  <c r="AA171" i="17"/>
  <c r="Z171" i="17"/>
  <c r="N171" i="17"/>
  <c r="L171" i="17"/>
  <c r="AC170" i="17"/>
  <c r="Z170" i="17"/>
  <c r="AA170" i="17" s="1"/>
  <c r="N170" i="17"/>
  <c r="L170" i="17"/>
  <c r="Z169" i="17"/>
  <c r="N169" i="17"/>
  <c r="L169" i="17"/>
  <c r="AC168" i="17"/>
  <c r="AA168" i="17"/>
  <c r="Z168" i="17"/>
  <c r="N168" i="17"/>
  <c r="L168" i="17"/>
  <c r="AC167" i="17"/>
  <c r="AA167" i="17"/>
  <c r="Z167" i="17"/>
  <c r="N167" i="17"/>
  <c r="L167" i="17"/>
  <c r="AC166" i="17"/>
  <c r="Z166" i="17"/>
  <c r="AA166" i="17" s="1"/>
  <c r="N166" i="17"/>
  <c r="L166" i="17"/>
  <c r="AA165" i="17"/>
  <c r="Z165" i="17"/>
  <c r="AC165" i="17" s="1"/>
  <c r="N165" i="17"/>
  <c r="L165" i="17"/>
  <c r="AA164" i="17"/>
  <c r="Z164" i="17"/>
  <c r="AC164" i="17" s="1"/>
  <c r="N164" i="17"/>
  <c r="L164" i="17"/>
  <c r="AC163" i="17"/>
  <c r="AA163" i="17"/>
  <c r="Z163" i="17"/>
  <c r="N163" i="17"/>
  <c r="L163" i="17"/>
  <c r="Z162" i="17"/>
  <c r="N162" i="17"/>
  <c r="L162" i="17"/>
  <c r="Z161" i="17"/>
  <c r="N161" i="17"/>
  <c r="L161" i="17"/>
  <c r="Z160" i="17"/>
  <c r="N160" i="17"/>
  <c r="L160" i="17"/>
  <c r="AC159" i="17"/>
  <c r="AA159" i="17"/>
  <c r="Z159" i="17"/>
  <c r="N159" i="17"/>
  <c r="L159" i="17"/>
  <c r="Z158" i="17"/>
  <c r="N158" i="17"/>
  <c r="L158" i="17"/>
  <c r="AB157" i="17"/>
  <c r="AA157" i="17"/>
  <c r="Z157" i="17"/>
  <c r="Y157" i="17"/>
  <c r="X157" i="17"/>
  <c r="W157" i="17"/>
  <c r="V157" i="17"/>
  <c r="T157" i="17"/>
  <c r="N157" i="17"/>
  <c r="L157" i="17"/>
  <c r="AA156" i="17"/>
  <c r="U156" i="17"/>
  <c r="AC156" i="17" s="1"/>
  <c r="N156" i="17"/>
  <c r="L156" i="17"/>
  <c r="AC155" i="17"/>
  <c r="AA155" i="17"/>
  <c r="U155" i="17"/>
  <c r="N155" i="17"/>
  <c r="L155" i="17"/>
  <c r="AC154" i="17"/>
  <c r="AA154" i="17"/>
  <c r="U154" i="17"/>
  <c r="M154" i="17"/>
  <c r="J154" i="17"/>
  <c r="I154" i="17"/>
  <c r="H154" i="17"/>
  <c r="G154" i="17"/>
  <c r="E154" i="17"/>
  <c r="AA153" i="17"/>
  <c r="U153" i="17"/>
  <c r="AC153" i="17" s="1"/>
  <c r="L153" i="17"/>
  <c r="K153" i="17"/>
  <c r="F153" i="17"/>
  <c r="N153" i="17" s="1"/>
  <c r="AC152" i="17"/>
  <c r="AA152" i="17"/>
  <c r="U152" i="17"/>
  <c r="N152" i="17"/>
  <c r="L152" i="17"/>
  <c r="K152" i="17"/>
  <c r="F152" i="17"/>
  <c r="AC151" i="17"/>
  <c r="AA151" i="17"/>
  <c r="U151" i="17"/>
  <c r="L151" i="17"/>
  <c r="K151" i="17"/>
  <c r="F151" i="17"/>
  <c r="AA150" i="17"/>
  <c r="U150" i="17"/>
  <c r="AC150" i="17" s="1"/>
  <c r="N150" i="17"/>
  <c r="K150" i="17"/>
  <c r="L150" i="17" s="1"/>
  <c r="F150" i="17"/>
  <c r="AC149" i="17"/>
  <c r="AA149" i="17"/>
  <c r="U149" i="17"/>
  <c r="L149" i="17"/>
  <c r="K149" i="17"/>
  <c r="F149" i="17"/>
  <c r="N149" i="17" s="1"/>
  <c r="AC148" i="17"/>
  <c r="AA148" i="17"/>
  <c r="U148" i="17"/>
  <c r="K148" i="17"/>
  <c r="F148" i="17"/>
  <c r="AC147" i="17"/>
  <c r="AA147" i="17"/>
  <c r="U147" i="17"/>
  <c r="L147" i="17"/>
  <c r="K147" i="17"/>
  <c r="F147" i="17"/>
  <c r="AA146" i="17"/>
  <c r="U146" i="17"/>
  <c r="AC146" i="17" s="1"/>
  <c r="N146" i="17"/>
  <c r="K146" i="17"/>
  <c r="L146" i="17" s="1"/>
  <c r="F146" i="17"/>
  <c r="AC145" i="17"/>
  <c r="AA145" i="17"/>
  <c r="U145" i="17"/>
  <c r="N145" i="17"/>
  <c r="L145" i="17"/>
  <c r="K145" i="17"/>
  <c r="F145" i="17"/>
  <c r="AC144" i="17"/>
  <c r="AA144" i="17"/>
  <c r="U144" i="17"/>
  <c r="K144" i="17"/>
  <c r="N144" i="17" s="1"/>
  <c r="F144" i="17"/>
  <c r="AB143" i="17"/>
  <c r="Z143" i="17"/>
  <c r="Y143" i="17"/>
  <c r="X143" i="17"/>
  <c r="W143" i="17"/>
  <c r="V143" i="17"/>
  <c r="U143" i="17"/>
  <c r="T143" i="17"/>
  <c r="N143" i="17"/>
  <c r="K143" i="17"/>
  <c r="L143" i="17" s="1"/>
  <c r="F143" i="17"/>
  <c r="AC142" i="17"/>
  <c r="AA142" i="17"/>
  <c r="N142" i="17"/>
  <c r="K142" i="17"/>
  <c r="L142" i="17" s="1"/>
  <c r="F142" i="17"/>
  <c r="AC141" i="17"/>
  <c r="AA141" i="17"/>
  <c r="K141" i="17"/>
  <c r="L141" i="17" s="1"/>
  <c r="F141" i="17"/>
  <c r="AC140" i="17"/>
  <c r="AA140" i="17"/>
  <c r="N140" i="17"/>
  <c r="K140" i="17"/>
  <c r="L140" i="17" s="1"/>
  <c r="F140" i="17"/>
  <c r="AC139" i="17"/>
  <c r="AA139" i="17"/>
  <c r="K139" i="17"/>
  <c r="L139" i="17" s="1"/>
  <c r="F139" i="17"/>
  <c r="N139" i="17" s="1"/>
  <c r="AC138" i="17"/>
  <c r="AA138" i="17"/>
  <c r="N138" i="17"/>
  <c r="L138" i="17"/>
  <c r="K138" i="17"/>
  <c r="F138" i="17"/>
  <c r="AC137" i="17"/>
  <c r="AA137" i="17"/>
  <c r="K137" i="17"/>
  <c r="L137" i="17" s="1"/>
  <c r="F137" i="17"/>
  <c r="N137" i="17" s="1"/>
  <c r="AC136" i="17"/>
  <c r="AA136" i="17"/>
  <c r="L136" i="17"/>
  <c r="K136" i="17"/>
  <c r="N136" i="17" s="1"/>
  <c r="F136" i="17"/>
  <c r="AC135" i="17"/>
  <c r="AA135" i="17"/>
  <c r="N135" i="17"/>
  <c r="K135" i="17"/>
  <c r="L135" i="17" s="1"/>
  <c r="F135" i="17"/>
  <c r="AC134" i="17"/>
  <c r="AA134" i="17"/>
  <c r="K134" i="17"/>
  <c r="F134" i="17"/>
  <c r="AC133" i="17"/>
  <c r="AA133" i="17"/>
  <c r="N133" i="17"/>
  <c r="K133" i="17"/>
  <c r="L133" i="17" s="1"/>
  <c r="F133" i="17"/>
  <c r="AC132" i="17"/>
  <c r="AA132" i="17"/>
  <c r="N132" i="17"/>
  <c r="L132" i="17"/>
  <c r="K132" i="17"/>
  <c r="F132" i="17"/>
  <c r="AC131" i="17"/>
  <c r="AA131" i="17"/>
  <c r="K131" i="17"/>
  <c r="F131" i="17"/>
  <c r="AC130" i="17"/>
  <c r="AA130" i="17"/>
  <c r="M130" i="17"/>
  <c r="J130" i="17"/>
  <c r="I130" i="17"/>
  <c r="H130" i="17"/>
  <c r="G130" i="17"/>
  <c r="F130" i="17"/>
  <c r="E130" i="17"/>
  <c r="AC129" i="17"/>
  <c r="AA129" i="17"/>
  <c r="L129" i="17"/>
  <c r="K129" i="17"/>
  <c r="N129" i="17" s="1"/>
  <c r="AC128" i="17"/>
  <c r="AA128" i="17"/>
  <c r="N128" i="17"/>
  <c r="L128" i="17"/>
  <c r="K128" i="17"/>
  <c r="AC127" i="17"/>
  <c r="AA127" i="17"/>
  <c r="N127" i="17"/>
  <c r="K127" i="17"/>
  <c r="L127" i="17" s="1"/>
  <c r="AC126" i="17"/>
  <c r="AA126" i="17"/>
  <c r="L126" i="17"/>
  <c r="K126" i="17"/>
  <c r="N126" i="17" s="1"/>
  <c r="AC125" i="17"/>
  <c r="AA125" i="17"/>
  <c r="N125" i="17"/>
  <c r="L125" i="17"/>
  <c r="K125" i="17"/>
  <c r="AC124" i="17"/>
  <c r="AA124" i="17"/>
  <c r="K124" i="17"/>
  <c r="AC123" i="17"/>
  <c r="AA123" i="17"/>
  <c r="AA143" i="17" s="1"/>
  <c r="L123" i="17"/>
  <c r="K123" i="17"/>
  <c r="N123" i="17" s="1"/>
  <c r="AB122" i="17"/>
  <c r="Y122" i="17"/>
  <c r="X122" i="17"/>
  <c r="W122" i="17"/>
  <c r="V122" i="17"/>
  <c r="U122" i="17"/>
  <c r="T122" i="17"/>
  <c r="N122" i="17"/>
  <c r="L122" i="17"/>
  <c r="K122" i="17"/>
  <c r="AA121" i="17"/>
  <c r="Z121" i="17"/>
  <c r="AC121" i="17" s="1"/>
  <c r="M121" i="17"/>
  <c r="K121" i="17"/>
  <c r="J121" i="17"/>
  <c r="I121" i="17"/>
  <c r="H121" i="17"/>
  <c r="G121" i="17"/>
  <c r="F121" i="17"/>
  <c r="E121" i="17"/>
  <c r="AC120" i="17"/>
  <c r="AA120" i="17"/>
  <c r="Z120" i="17"/>
  <c r="N120" i="17"/>
  <c r="L120" i="17"/>
  <c r="AC119" i="17"/>
  <c r="Z119" i="17"/>
  <c r="AA119" i="17" s="1"/>
  <c r="N119" i="17"/>
  <c r="L119" i="17"/>
  <c r="AC118" i="17"/>
  <c r="Z118" i="17"/>
  <c r="AA118" i="17" s="1"/>
  <c r="N118" i="17"/>
  <c r="L118" i="17"/>
  <c r="Z117" i="17"/>
  <c r="AC117" i="17" s="1"/>
  <c r="N117" i="17"/>
  <c r="L117" i="17"/>
  <c r="AC116" i="17"/>
  <c r="AA116" i="17"/>
  <c r="Z116" i="17"/>
  <c r="N116" i="17"/>
  <c r="L116" i="17"/>
  <c r="AC115" i="17"/>
  <c r="AA115" i="17"/>
  <c r="Z115" i="17"/>
  <c r="N115" i="17"/>
  <c r="L115" i="17"/>
  <c r="Z114" i="17"/>
  <c r="N114" i="17"/>
  <c r="L114" i="17"/>
  <c r="AA113" i="17"/>
  <c r="Z113" i="17"/>
  <c r="AC113" i="17" s="1"/>
  <c r="N113" i="17"/>
  <c r="L113" i="17"/>
  <c r="AC112" i="17"/>
  <c r="AA112" i="17"/>
  <c r="Z112" i="17"/>
  <c r="N112" i="17"/>
  <c r="L112" i="17"/>
  <c r="AC111" i="17"/>
  <c r="Z111" i="17"/>
  <c r="AA111" i="17" s="1"/>
  <c r="N111" i="17"/>
  <c r="L111" i="17"/>
  <c r="AC110" i="17"/>
  <c r="Z110" i="17"/>
  <c r="AA110" i="17" s="1"/>
  <c r="N110" i="17"/>
  <c r="L110" i="17"/>
  <c r="AA109" i="17"/>
  <c r="Z109" i="17"/>
  <c r="AC109" i="17" s="1"/>
  <c r="N109" i="17"/>
  <c r="L109" i="17"/>
  <c r="AC108" i="17"/>
  <c r="AA108" i="17"/>
  <c r="Z108" i="17"/>
  <c r="N108" i="17"/>
  <c r="L108" i="17"/>
  <c r="AC107" i="17"/>
  <c r="AA107" i="17"/>
  <c r="Z107" i="17"/>
  <c r="N107" i="17"/>
  <c r="L107" i="17"/>
  <c r="Z106" i="17"/>
  <c r="N106" i="17"/>
  <c r="L106" i="17"/>
  <c r="AB105" i="17"/>
  <c r="Y105" i="17"/>
  <c r="X105" i="17"/>
  <c r="W105" i="17"/>
  <c r="V105" i="17"/>
  <c r="T105" i="17"/>
  <c r="N105" i="17"/>
  <c r="L105" i="17"/>
  <c r="Z104" i="17"/>
  <c r="AA104" i="17" s="1"/>
  <c r="U104" i="17"/>
  <c r="N104" i="17"/>
  <c r="L104" i="17"/>
  <c r="Z103" i="17"/>
  <c r="AA103" i="17" s="1"/>
  <c r="U103" i="17"/>
  <c r="AC103" i="17" s="1"/>
  <c r="N103" i="17"/>
  <c r="L103" i="17"/>
  <c r="AA102" i="17"/>
  <c r="Z102" i="17"/>
  <c r="U102" i="17"/>
  <c r="AC102" i="17" s="1"/>
  <c r="N102" i="17"/>
  <c r="L102" i="17"/>
  <c r="L121" i="17" s="1"/>
  <c r="AC101" i="17"/>
  <c r="AA101" i="17"/>
  <c r="Z101" i="17"/>
  <c r="U101" i="17"/>
  <c r="N101" i="17"/>
  <c r="L101" i="17"/>
  <c r="AA100" i="17"/>
  <c r="Z100" i="17"/>
  <c r="U100" i="17"/>
  <c r="AC100" i="17" s="1"/>
  <c r="M100" i="17"/>
  <c r="K100" i="17"/>
  <c r="J100" i="17"/>
  <c r="I100" i="17"/>
  <c r="H100" i="17"/>
  <c r="G100" i="17"/>
  <c r="F100" i="17"/>
  <c r="E100" i="17"/>
  <c r="Z99" i="17"/>
  <c r="AA99" i="17" s="1"/>
  <c r="U99" i="17"/>
  <c r="AC99" i="17" s="1"/>
  <c r="N99" i="17"/>
  <c r="L99" i="17"/>
  <c r="AA98" i="17"/>
  <c r="Z98" i="17"/>
  <c r="U98" i="17"/>
  <c r="AC98" i="17" s="1"/>
  <c r="N98" i="17"/>
  <c r="L98" i="17"/>
  <c r="AC97" i="17"/>
  <c r="AA97" i="17"/>
  <c r="Z97" i="17"/>
  <c r="U97" i="17"/>
  <c r="N97" i="17"/>
  <c r="L97" i="17"/>
  <c r="AA96" i="17"/>
  <c r="Z96" i="17"/>
  <c r="U96" i="17"/>
  <c r="N96" i="17"/>
  <c r="L96" i="17"/>
  <c r="Z95" i="17"/>
  <c r="AA95" i="17" s="1"/>
  <c r="U95" i="17"/>
  <c r="AC95" i="17" s="1"/>
  <c r="N95" i="17"/>
  <c r="L95" i="17"/>
  <c r="AA94" i="17"/>
  <c r="Z94" i="17"/>
  <c r="AC94" i="17" s="1"/>
  <c r="U94" i="17"/>
  <c r="N94" i="17"/>
  <c r="L94" i="17"/>
  <c r="AC93" i="17"/>
  <c r="AA93" i="17"/>
  <c r="Z93" i="17"/>
  <c r="U93" i="17"/>
  <c r="N93" i="17"/>
  <c r="L93" i="17"/>
  <c r="Z92" i="17"/>
  <c r="AA92" i="17" s="1"/>
  <c r="U92" i="17"/>
  <c r="AC92" i="17" s="1"/>
  <c r="N92" i="17"/>
  <c r="L92" i="17"/>
  <c r="Z91" i="17"/>
  <c r="AA91" i="17" s="1"/>
  <c r="U91" i="17"/>
  <c r="AC91" i="17" s="1"/>
  <c r="N91" i="17"/>
  <c r="L91" i="17"/>
  <c r="AA90" i="17"/>
  <c r="Z90" i="17"/>
  <c r="AC90" i="17" s="1"/>
  <c r="U90" i="17"/>
  <c r="N90" i="17"/>
  <c r="L90" i="17"/>
  <c r="AC89" i="17"/>
  <c r="AA89" i="17"/>
  <c r="Z89" i="17"/>
  <c r="U89" i="17"/>
  <c r="N89" i="17"/>
  <c r="L89" i="17"/>
  <c r="AA88" i="17"/>
  <c r="Z88" i="17"/>
  <c r="U88" i="17"/>
  <c r="N88" i="17"/>
  <c r="L88" i="17"/>
  <c r="Z87" i="17"/>
  <c r="AA87" i="17" s="1"/>
  <c r="U87" i="17"/>
  <c r="AC87" i="17" s="1"/>
  <c r="N87" i="17"/>
  <c r="L87" i="17"/>
  <c r="Z86" i="17"/>
  <c r="AA86" i="17" s="1"/>
  <c r="U86" i="17"/>
  <c r="N86" i="17"/>
  <c r="L86" i="17"/>
  <c r="AC85" i="17"/>
  <c r="AA85" i="17"/>
  <c r="Z85" i="17"/>
  <c r="U85" i="17"/>
  <c r="N85" i="17"/>
  <c r="L85" i="17"/>
  <c r="AA84" i="17"/>
  <c r="Z84" i="17"/>
  <c r="U84" i="17"/>
  <c r="AC84" i="17" s="1"/>
  <c r="N84" i="17"/>
  <c r="L84" i="17"/>
  <c r="AB83" i="17"/>
  <c r="Y83" i="17"/>
  <c r="X83" i="17"/>
  <c r="W83" i="17"/>
  <c r="V83" i="17"/>
  <c r="T83" i="17"/>
  <c r="N83" i="17"/>
  <c r="L83" i="17"/>
  <c r="AC82" i="17"/>
  <c r="AA82" i="17"/>
  <c r="Z82" i="17"/>
  <c r="N82" i="17"/>
  <c r="L82" i="17"/>
  <c r="AC81" i="17"/>
  <c r="Z81" i="17"/>
  <c r="AA81" i="17" s="1"/>
  <c r="N81" i="17"/>
  <c r="L81" i="17"/>
  <c r="L100" i="17" s="1"/>
  <c r="AC80" i="17"/>
  <c r="Z80" i="17"/>
  <c r="AA80" i="17" s="1"/>
  <c r="N80" i="17"/>
  <c r="L80" i="17"/>
  <c r="AA79" i="17"/>
  <c r="Z79" i="17"/>
  <c r="AC79" i="17" s="1"/>
  <c r="N79" i="17"/>
  <c r="L79" i="17"/>
  <c r="AC78" i="17"/>
  <c r="AA78" i="17"/>
  <c r="Z78" i="17"/>
  <c r="M78" i="17"/>
  <c r="J78" i="17"/>
  <c r="I78" i="17"/>
  <c r="H78" i="17"/>
  <c r="G78" i="17"/>
  <c r="F78" i="17"/>
  <c r="E78" i="17"/>
  <c r="AC77" i="17"/>
  <c r="AA77" i="17"/>
  <c r="Z77" i="17"/>
  <c r="N77" i="17"/>
  <c r="L77" i="17"/>
  <c r="K77" i="17"/>
  <c r="AA76" i="17"/>
  <c r="Z76" i="17"/>
  <c r="AC76" i="17" s="1"/>
  <c r="N76" i="17"/>
  <c r="K76" i="17"/>
  <c r="L76" i="17" s="1"/>
  <c r="AC75" i="17"/>
  <c r="Z75" i="17"/>
  <c r="AA75" i="17" s="1"/>
  <c r="N75" i="17"/>
  <c r="L75" i="17"/>
  <c r="K75" i="17"/>
  <c r="Z74" i="17"/>
  <c r="AA74" i="17" s="1"/>
  <c r="K74" i="17"/>
  <c r="AC73" i="17"/>
  <c r="AA73" i="17"/>
  <c r="Z73" i="17"/>
  <c r="N73" i="17"/>
  <c r="L73" i="17"/>
  <c r="K73" i="17"/>
  <c r="Z72" i="17"/>
  <c r="AC72" i="17" s="1"/>
  <c r="N72" i="17"/>
  <c r="K72" i="17"/>
  <c r="L72" i="17" s="1"/>
  <c r="AC71" i="17"/>
  <c r="Z71" i="17"/>
  <c r="AA71" i="17" s="1"/>
  <c r="N71" i="17"/>
  <c r="L71" i="17"/>
  <c r="K71" i="17"/>
  <c r="Z70" i="17"/>
  <c r="AA70" i="17" s="1"/>
  <c r="K70" i="17"/>
  <c r="AC69" i="17"/>
  <c r="AA69" i="17"/>
  <c r="Z69" i="17"/>
  <c r="N69" i="17"/>
  <c r="L69" i="17"/>
  <c r="K69" i="17"/>
  <c r="Z68" i="17"/>
  <c r="AC68" i="17" s="1"/>
  <c r="N68" i="17"/>
  <c r="K68" i="17"/>
  <c r="L68" i="17" s="1"/>
  <c r="AC67" i="17"/>
  <c r="Z67" i="17"/>
  <c r="AA67" i="17" s="1"/>
  <c r="N67" i="17"/>
  <c r="L67" i="17"/>
  <c r="K67" i="17"/>
  <c r="Z66" i="17"/>
  <c r="AA66" i="17" s="1"/>
  <c r="K66" i="17"/>
  <c r="AC65" i="17"/>
  <c r="AA65" i="17"/>
  <c r="Z65" i="17"/>
  <c r="N65" i="17"/>
  <c r="L65" i="17"/>
  <c r="K65" i="17"/>
  <c r="AA64" i="17"/>
  <c r="Z64" i="17"/>
  <c r="AC64" i="17" s="1"/>
  <c r="N64" i="17"/>
  <c r="K64" i="17"/>
  <c r="L64" i="17" s="1"/>
  <c r="AC63" i="17"/>
  <c r="Z63" i="17"/>
  <c r="AA63" i="17" s="1"/>
  <c r="N63" i="17"/>
  <c r="L63" i="17"/>
  <c r="K63" i="17"/>
  <c r="Z62" i="17"/>
  <c r="AA62" i="17" s="1"/>
  <c r="K62" i="17"/>
  <c r="AB61" i="17"/>
  <c r="Z61" i="17"/>
  <c r="Y61" i="17"/>
  <c r="AA61" i="17" s="1"/>
  <c r="X61" i="17"/>
  <c r="W61" i="17"/>
  <c r="V61" i="17"/>
  <c r="U61" i="17"/>
  <c r="T61" i="17"/>
  <c r="K61" i="17"/>
  <c r="L61" i="17" s="1"/>
  <c r="AC60" i="17"/>
  <c r="AA60" i="17"/>
  <c r="N60" i="17"/>
  <c r="L60" i="17"/>
  <c r="K60" i="17"/>
  <c r="AC59" i="17"/>
  <c r="AA59" i="17"/>
  <c r="N59" i="17"/>
  <c r="L59" i="17"/>
  <c r="K59" i="17"/>
  <c r="AC58" i="17"/>
  <c r="AA58" i="17"/>
  <c r="N58" i="17"/>
  <c r="K58" i="17"/>
  <c r="L58" i="17" s="1"/>
  <c r="AC57" i="17"/>
  <c r="AA57" i="17"/>
  <c r="L57" i="17"/>
  <c r="K57" i="17"/>
  <c r="N57" i="17" s="1"/>
  <c r="AC56" i="17"/>
  <c r="AA56" i="17"/>
  <c r="N56" i="17"/>
  <c r="L56" i="17"/>
  <c r="K56" i="17"/>
  <c r="AC55" i="17"/>
  <c r="AA55" i="17"/>
  <c r="N55" i="17"/>
  <c r="L55" i="17"/>
  <c r="K55" i="17"/>
  <c r="AC54" i="17"/>
  <c r="AA54" i="17"/>
  <c r="K54" i="17"/>
  <c r="AC53" i="17"/>
  <c r="AA53" i="17"/>
  <c r="K53" i="17"/>
  <c r="L53" i="17" s="1"/>
  <c r="AC52" i="17"/>
  <c r="AA52" i="17"/>
  <c r="N52" i="17"/>
  <c r="L52" i="17"/>
  <c r="K52" i="17"/>
  <c r="AC51" i="17"/>
  <c r="AA51" i="17"/>
  <c r="N51" i="17"/>
  <c r="L51" i="17"/>
  <c r="K51" i="17"/>
  <c r="AC50" i="17"/>
  <c r="AA50" i="17"/>
  <c r="N50" i="17"/>
  <c r="K50" i="17"/>
  <c r="L50" i="17" s="1"/>
  <c r="AC49" i="17"/>
  <c r="AA49" i="17"/>
  <c r="K49" i="17"/>
  <c r="AC48" i="17"/>
  <c r="AA48" i="17"/>
  <c r="N48" i="17"/>
  <c r="L48" i="17"/>
  <c r="K48" i="17"/>
  <c r="AC47" i="17"/>
  <c r="AA47" i="17"/>
  <c r="N47" i="17"/>
  <c r="L47" i="17"/>
  <c r="K47" i="17"/>
  <c r="AC46" i="17"/>
  <c r="AA46" i="17"/>
  <c r="M46" i="17"/>
  <c r="K46" i="17"/>
  <c r="J46" i="17"/>
  <c r="I46" i="17"/>
  <c r="H46" i="17"/>
  <c r="G46" i="17"/>
  <c r="E46" i="17"/>
  <c r="AC45" i="17"/>
  <c r="AA45" i="17"/>
  <c r="N45" i="17"/>
  <c r="L45" i="17"/>
  <c r="F45" i="17"/>
  <c r="AC44" i="17"/>
  <c r="AA44" i="17"/>
  <c r="L44" i="17"/>
  <c r="F44" i="17"/>
  <c r="N44" i="17" s="1"/>
  <c r="AC43" i="17"/>
  <c r="AA43" i="17"/>
  <c r="N43" i="17"/>
  <c r="L43" i="17"/>
  <c r="F43" i="17"/>
  <c r="AC42" i="17"/>
  <c r="AA42" i="17"/>
  <c r="N42" i="17"/>
  <c r="L42" i="17"/>
  <c r="F42" i="17"/>
  <c r="AC41" i="17"/>
  <c r="AA41" i="17"/>
  <c r="L41" i="17"/>
  <c r="F41" i="17"/>
  <c r="N41" i="17" s="1"/>
  <c r="AC40" i="17"/>
  <c r="AA40" i="17"/>
  <c r="L40" i="17"/>
  <c r="F40" i="17"/>
  <c r="N40" i="17" s="1"/>
  <c r="AC39" i="17"/>
  <c r="AA39" i="17"/>
  <c r="N39" i="17"/>
  <c r="L39" i="17"/>
  <c r="F39" i="17"/>
  <c r="AC38" i="17"/>
  <c r="AA38" i="17"/>
  <c r="N38" i="17"/>
  <c r="L38" i="17"/>
  <c r="F38" i="17"/>
  <c r="AC37" i="17"/>
  <c r="AC61" i="17" s="1"/>
  <c r="AA37" i="17"/>
  <c r="N37" i="17"/>
  <c r="L37" i="17"/>
  <c r="F37" i="17"/>
  <c r="AC36" i="17"/>
  <c r="AA36" i="17"/>
  <c r="L36" i="17"/>
  <c r="F36" i="17"/>
  <c r="N36" i="17" s="1"/>
  <c r="AC35" i="17"/>
  <c r="AA35" i="17"/>
  <c r="N35" i="17"/>
  <c r="L35" i="17"/>
  <c r="F35" i="17"/>
  <c r="AC34" i="17"/>
  <c r="AA34" i="17"/>
  <c r="N34" i="17"/>
  <c r="L34" i="17"/>
  <c r="F34" i="17"/>
  <c r="AC33" i="17"/>
  <c r="AA33" i="17"/>
  <c r="L33" i="17"/>
  <c r="F33" i="17"/>
  <c r="N33" i="17" s="1"/>
  <c r="AC32" i="17"/>
  <c r="AA32" i="17"/>
  <c r="L32" i="17"/>
  <c r="F32" i="17"/>
  <c r="N32" i="17" s="1"/>
  <c r="AC31" i="17"/>
  <c r="AA31" i="17"/>
  <c r="N31" i="17"/>
  <c r="L31" i="17"/>
  <c r="F31" i="17"/>
  <c r="AC30" i="17"/>
  <c r="AA30" i="17"/>
  <c r="N30" i="17"/>
  <c r="L30" i="17"/>
  <c r="F30" i="17"/>
  <c r="AC29" i="17"/>
  <c r="AA29" i="17"/>
  <c r="N29" i="17"/>
  <c r="L29" i="17"/>
  <c r="F29" i="17"/>
  <c r="AC28" i="17"/>
  <c r="AA28" i="17"/>
  <c r="L28" i="17"/>
  <c r="F28" i="17"/>
  <c r="N28" i="17" s="1"/>
  <c r="AC27" i="17"/>
  <c r="AA27" i="17"/>
  <c r="N27" i="17"/>
  <c r="L27" i="17"/>
  <c r="F27" i="17"/>
  <c r="AB26" i="17"/>
  <c r="Z26" i="17"/>
  <c r="Y26" i="17"/>
  <c r="X26" i="17"/>
  <c r="W26" i="17"/>
  <c r="V26" i="17"/>
  <c r="T26" i="17"/>
  <c r="N26" i="17"/>
  <c r="L26" i="17"/>
  <c r="F26" i="17"/>
  <c r="AC25" i="17"/>
  <c r="AA25" i="17"/>
  <c r="U25" i="17"/>
  <c r="L25" i="17"/>
  <c r="L46" i="17" s="1"/>
  <c r="F25" i="17"/>
  <c r="AC24" i="17"/>
  <c r="AA24" i="17"/>
  <c r="U24" i="17"/>
  <c r="M24" i="17"/>
  <c r="J24" i="17"/>
  <c r="I24" i="17"/>
  <c r="H24" i="17"/>
  <c r="G24" i="17"/>
  <c r="F24" i="17"/>
  <c r="E24" i="17"/>
  <c r="AA23" i="17"/>
  <c r="U23" i="17"/>
  <c r="AC23" i="17" s="1"/>
  <c r="K23" i="17"/>
  <c r="L23" i="17" s="1"/>
  <c r="N23" i="17" s="1"/>
  <c r="AC22" i="17"/>
  <c r="AA22" i="17"/>
  <c r="U22" i="17"/>
  <c r="L22" i="17"/>
  <c r="N22" i="17" s="1"/>
  <c r="K22" i="17"/>
  <c r="AA21" i="17"/>
  <c r="U21" i="17"/>
  <c r="AC21" i="17" s="1"/>
  <c r="K21" i="17"/>
  <c r="L21" i="17" s="1"/>
  <c r="N21" i="17" s="1"/>
  <c r="AC20" i="17"/>
  <c r="AA20" i="17"/>
  <c r="U20" i="17"/>
  <c r="L20" i="17"/>
  <c r="N20" i="17" s="1"/>
  <c r="K20" i="17"/>
  <c r="AA19" i="17"/>
  <c r="U19" i="17"/>
  <c r="AC19" i="17" s="1"/>
  <c r="K19" i="17"/>
  <c r="L19" i="17" s="1"/>
  <c r="N19" i="17" s="1"/>
  <c r="AC18" i="17"/>
  <c r="AA18" i="17"/>
  <c r="U18" i="17"/>
  <c r="L18" i="17"/>
  <c r="N18" i="17" s="1"/>
  <c r="K18" i="17"/>
  <c r="AA17" i="17"/>
  <c r="U17" i="17"/>
  <c r="AC17" i="17" s="1"/>
  <c r="K17" i="17"/>
  <c r="L17" i="17" s="1"/>
  <c r="N17" i="17" s="1"/>
  <c r="AC16" i="17"/>
  <c r="AA16" i="17"/>
  <c r="U16" i="17"/>
  <c r="L16" i="17"/>
  <c r="N16" i="17" s="1"/>
  <c r="K16" i="17"/>
  <c r="AA15" i="17"/>
  <c r="U15" i="17"/>
  <c r="AC15" i="17" s="1"/>
  <c r="K15" i="17"/>
  <c r="L15" i="17" s="1"/>
  <c r="N15" i="17" s="1"/>
  <c r="AC14" i="17"/>
  <c r="AA14" i="17"/>
  <c r="U14" i="17"/>
  <c r="N14" i="17"/>
  <c r="L14" i="17"/>
  <c r="K14" i="17"/>
  <c r="AA13" i="17"/>
  <c r="U13" i="17"/>
  <c r="AC13" i="17" s="1"/>
  <c r="K13" i="17"/>
  <c r="L13" i="17" s="1"/>
  <c r="N13" i="17" s="1"/>
  <c r="AC12" i="17"/>
  <c r="AA12" i="17"/>
  <c r="U12" i="17"/>
  <c r="L12" i="17"/>
  <c r="N12" i="17" s="1"/>
  <c r="K12" i="17"/>
  <c r="AA11" i="17"/>
  <c r="U11" i="17"/>
  <c r="AC11" i="17" s="1"/>
  <c r="K11" i="17"/>
  <c r="L11" i="17" s="1"/>
  <c r="N11" i="17" s="1"/>
  <c r="AC10" i="17"/>
  <c r="AA10" i="17"/>
  <c r="U10" i="17"/>
  <c r="L10" i="17"/>
  <c r="N10" i="17" s="1"/>
  <c r="K10" i="17"/>
  <c r="AA9" i="17"/>
  <c r="U9" i="17"/>
  <c r="AC9" i="17" s="1"/>
  <c r="K9" i="17"/>
  <c r="L9" i="17" s="1"/>
  <c r="N9" i="17" s="1"/>
  <c r="AC8" i="17"/>
  <c r="AA8" i="17"/>
  <c r="U8" i="17"/>
  <c r="L8" i="17"/>
  <c r="N8" i="17" s="1"/>
  <c r="K8" i="17"/>
  <c r="AA7" i="17"/>
  <c r="AA26" i="17" s="1"/>
  <c r="U7" i="17"/>
  <c r="K7" i="17"/>
  <c r="L7" i="17" s="1"/>
  <c r="R46" i="12"/>
  <c r="Q46" i="12"/>
  <c r="N46" i="12"/>
  <c r="M46" i="12"/>
  <c r="L46" i="12"/>
  <c r="K46" i="12"/>
  <c r="H46" i="12"/>
  <c r="G46" i="12"/>
  <c r="E46" i="12"/>
  <c r="D46" i="12"/>
  <c r="U45" i="12"/>
  <c r="T45" i="12"/>
  <c r="S45" i="12"/>
  <c r="P45" i="12"/>
  <c r="I45" i="12"/>
  <c r="J45" i="12" s="1"/>
  <c r="F45" i="12"/>
  <c r="T44" i="12"/>
  <c r="S44" i="12"/>
  <c r="P44" i="12"/>
  <c r="I44" i="12"/>
  <c r="F44" i="12"/>
  <c r="J44" i="12" s="1"/>
  <c r="U44" i="12" s="1"/>
  <c r="S43" i="12"/>
  <c r="P43" i="12"/>
  <c r="J43" i="12"/>
  <c r="U43" i="12" s="1"/>
  <c r="I43" i="12"/>
  <c r="F43" i="12"/>
  <c r="T43" i="12" s="1"/>
  <c r="S42" i="12"/>
  <c r="P42" i="12"/>
  <c r="J42" i="12"/>
  <c r="U42" i="12" s="1"/>
  <c r="I42" i="12"/>
  <c r="F42" i="12"/>
  <c r="T42" i="12" s="1"/>
  <c r="T41" i="12"/>
  <c r="S41" i="12"/>
  <c r="O41" i="12"/>
  <c r="P41" i="12" s="1"/>
  <c r="J41" i="12"/>
  <c r="I41" i="12"/>
  <c r="F41" i="12"/>
  <c r="T40" i="12"/>
  <c r="S40" i="12"/>
  <c r="O40" i="12"/>
  <c r="P40" i="12" s="1"/>
  <c r="J40" i="12"/>
  <c r="I40" i="12"/>
  <c r="F40" i="12"/>
  <c r="S39" i="12"/>
  <c r="P39" i="12"/>
  <c r="I39" i="12"/>
  <c r="J39" i="12" s="1"/>
  <c r="U39" i="12" s="1"/>
  <c r="F39" i="12"/>
  <c r="T39" i="12" s="1"/>
  <c r="S38" i="12"/>
  <c r="P38" i="12"/>
  <c r="I38" i="12"/>
  <c r="F38" i="12"/>
  <c r="S37" i="12"/>
  <c r="P37" i="12"/>
  <c r="O37" i="12"/>
  <c r="I37" i="12"/>
  <c r="F37" i="12"/>
  <c r="S36" i="12"/>
  <c r="P36" i="12"/>
  <c r="I36" i="12"/>
  <c r="F36" i="12"/>
  <c r="S35" i="12"/>
  <c r="O35" i="12"/>
  <c r="P35" i="12" s="1"/>
  <c r="I35" i="12"/>
  <c r="F35" i="12"/>
  <c r="U34" i="12"/>
  <c r="T34" i="12"/>
  <c r="S34" i="12"/>
  <c r="P34" i="12"/>
  <c r="J34" i="12"/>
  <c r="I34" i="12"/>
  <c r="F34" i="12"/>
  <c r="U33" i="12"/>
  <c r="T33" i="12"/>
  <c r="S33" i="12"/>
  <c r="P33" i="12"/>
  <c r="I33" i="12"/>
  <c r="J33" i="12" s="1"/>
  <c r="F33" i="12"/>
  <c r="T32" i="12"/>
  <c r="S32" i="12"/>
  <c r="P32" i="12"/>
  <c r="O32" i="12"/>
  <c r="I32" i="12"/>
  <c r="J32" i="12" s="1"/>
  <c r="U32" i="12" s="1"/>
  <c r="F32" i="12"/>
  <c r="T31" i="12"/>
  <c r="S31" i="12"/>
  <c r="P31" i="12"/>
  <c r="O31" i="12"/>
  <c r="I31" i="12"/>
  <c r="J31" i="12" s="1"/>
  <c r="U31" i="12" s="1"/>
  <c r="F31" i="12"/>
  <c r="T30" i="12"/>
  <c r="S30" i="12"/>
  <c r="P30" i="12"/>
  <c r="O30" i="12"/>
  <c r="I30" i="12"/>
  <c r="J30" i="12" s="1"/>
  <c r="F30" i="12"/>
  <c r="T29" i="12"/>
  <c r="S29" i="12"/>
  <c r="P29" i="12"/>
  <c r="I29" i="12"/>
  <c r="F29" i="12"/>
  <c r="J29" i="12" s="1"/>
  <c r="S28" i="12"/>
  <c r="P28" i="12"/>
  <c r="J28" i="12"/>
  <c r="I28" i="12"/>
  <c r="F28" i="12"/>
  <c r="T28" i="12" s="1"/>
  <c r="S27" i="12"/>
  <c r="P27" i="12"/>
  <c r="J27" i="12"/>
  <c r="I27" i="12"/>
  <c r="F27" i="12"/>
  <c r="T27" i="12" s="1"/>
  <c r="S26" i="12"/>
  <c r="P26" i="12"/>
  <c r="J26" i="12"/>
  <c r="U26" i="12" s="1"/>
  <c r="I26" i="12"/>
  <c r="F26" i="12"/>
  <c r="T26" i="12" s="1"/>
  <c r="S25" i="12"/>
  <c r="O25" i="12"/>
  <c r="P25" i="12" s="1"/>
  <c r="J25" i="12"/>
  <c r="U25" i="12" s="1"/>
  <c r="I25" i="12"/>
  <c r="F25" i="12"/>
  <c r="T25" i="12" s="1"/>
  <c r="S24" i="12"/>
  <c r="P24" i="12"/>
  <c r="I24" i="12"/>
  <c r="F24" i="12"/>
  <c r="S23" i="12"/>
  <c r="P23" i="12"/>
  <c r="I23" i="12"/>
  <c r="F23" i="12"/>
  <c r="U22" i="12"/>
  <c r="T22" i="12"/>
  <c r="S22" i="12"/>
  <c r="P22" i="12"/>
  <c r="J22" i="12"/>
  <c r="I22" i="12"/>
  <c r="F22" i="12"/>
  <c r="T21" i="12"/>
  <c r="S21" i="12"/>
  <c r="O21" i="12"/>
  <c r="P21" i="12" s="1"/>
  <c r="U21" i="12" s="1"/>
  <c r="J21" i="12"/>
  <c r="I21" i="12"/>
  <c r="F21" i="12"/>
  <c r="T20" i="12"/>
  <c r="S20" i="12"/>
  <c r="P20" i="12"/>
  <c r="I20" i="12"/>
  <c r="J20" i="12" s="1"/>
  <c r="U20" i="12" s="1"/>
  <c r="F20" i="12"/>
  <c r="T19" i="12"/>
  <c r="S19" i="12"/>
  <c r="P19" i="12"/>
  <c r="O19" i="12"/>
  <c r="I19" i="12"/>
  <c r="J19" i="12" s="1"/>
  <c r="U19" i="12" s="1"/>
  <c r="F19" i="12"/>
  <c r="T18" i="12"/>
  <c r="S18" i="12"/>
  <c r="P18" i="12"/>
  <c r="O18" i="12"/>
  <c r="I18" i="12"/>
  <c r="J18" i="12" s="1"/>
  <c r="F18" i="12"/>
  <c r="T17" i="12"/>
  <c r="S17" i="12"/>
  <c r="P17" i="12"/>
  <c r="I17" i="12"/>
  <c r="F17" i="12"/>
  <c r="J17" i="12" s="1"/>
  <c r="S16" i="12"/>
  <c r="P16" i="12"/>
  <c r="O16" i="12"/>
  <c r="I16" i="12"/>
  <c r="F16" i="12"/>
  <c r="T16" i="12" s="1"/>
  <c r="S15" i="12"/>
  <c r="P15" i="12"/>
  <c r="O15" i="12"/>
  <c r="I15" i="12"/>
  <c r="F15" i="12"/>
  <c r="T15" i="12" s="1"/>
  <c r="S14" i="12"/>
  <c r="S46" i="12" s="1"/>
  <c r="P14" i="12"/>
  <c r="J14" i="12"/>
  <c r="I14" i="12"/>
  <c r="F14" i="12"/>
  <c r="T14" i="12" s="1"/>
  <c r="S13" i="12"/>
  <c r="P13" i="12"/>
  <c r="J13" i="12"/>
  <c r="I13" i="12"/>
  <c r="F13" i="12"/>
  <c r="T13" i="12" s="1"/>
  <c r="T12" i="12"/>
  <c r="S12" i="12"/>
  <c r="O12" i="12"/>
  <c r="J12" i="12"/>
  <c r="I12" i="12"/>
  <c r="F12" i="12"/>
  <c r="S11" i="12"/>
  <c r="P11" i="12"/>
  <c r="I11" i="12"/>
  <c r="J11" i="12" s="1"/>
  <c r="U11" i="12" s="1"/>
  <c r="F11" i="12"/>
  <c r="T11" i="12" s="1"/>
  <c r="S10" i="12"/>
  <c r="O10" i="12"/>
  <c r="P10" i="12" s="1"/>
  <c r="I10" i="12"/>
  <c r="J10" i="12" s="1"/>
  <c r="F10" i="12"/>
  <c r="T10" i="12" s="1"/>
  <c r="I32" i="4"/>
  <c r="H32" i="4"/>
  <c r="G32" i="4"/>
  <c r="F32" i="4"/>
  <c r="E32" i="4"/>
  <c r="D32" i="4"/>
  <c r="C32" i="4"/>
  <c r="E31" i="4"/>
  <c r="J31" i="4" s="1"/>
  <c r="E30" i="4"/>
  <c r="J30" i="4" s="1"/>
  <c r="J29" i="4"/>
  <c r="E29" i="4"/>
  <c r="J28" i="4"/>
  <c r="E28" i="4"/>
  <c r="E27" i="4"/>
  <c r="J27" i="4" s="1"/>
  <c r="G21" i="4"/>
  <c r="F21" i="4"/>
  <c r="E21" i="4"/>
  <c r="D21" i="4"/>
  <c r="C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21" i="4" s="1"/>
  <c r="G5" i="8"/>
  <c r="C5" i="8" s="1"/>
  <c r="B6" i="8" s="1"/>
  <c r="F5" i="8"/>
  <c r="F17" i="8" s="1"/>
  <c r="C1" i="8"/>
  <c r="B1" i="8"/>
  <c r="B5" i="8" l="1"/>
  <c r="B10" i="8" s="1"/>
  <c r="F14" i="8"/>
  <c r="F18" i="8"/>
  <c r="F8" i="8"/>
  <c r="F16" i="8"/>
  <c r="F10" i="8"/>
  <c r="F12" i="8"/>
  <c r="U10" i="12"/>
  <c r="U26" i="17"/>
  <c r="AC7" i="17"/>
  <c r="AA105" i="17"/>
  <c r="U14" i="12"/>
  <c r="T38" i="12"/>
  <c r="J38" i="12"/>
  <c r="U38" i="12" s="1"/>
  <c r="F46" i="17"/>
  <c r="N25" i="17"/>
  <c r="N46" i="17" s="1"/>
  <c r="AC26" i="17"/>
  <c r="AC88" i="17"/>
  <c r="AC96" i="17"/>
  <c r="N141" i="17"/>
  <c r="AC210" i="17"/>
  <c r="AA210" i="17"/>
  <c r="N214" i="17"/>
  <c r="L214" i="17"/>
  <c r="L216" i="17"/>
  <c r="N216" i="17"/>
  <c r="AC288" i="17"/>
  <c r="K154" i="17"/>
  <c r="L131" i="17"/>
  <c r="U41" i="12"/>
  <c r="N54" i="17"/>
  <c r="L54" i="17"/>
  <c r="Z83" i="17"/>
  <c r="AC169" i="17"/>
  <c r="AA169" i="17"/>
  <c r="AC259" i="17"/>
  <c r="U288" i="17"/>
  <c r="J23" i="12"/>
  <c r="U23" i="12" s="1"/>
  <c r="T23" i="12"/>
  <c r="J35" i="12"/>
  <c r="U35" i="12" s="1"/>
  <c r="T35" i="12"/>
  <c r="N62" i="17"/>
  <c r="L62" i="17"/>
  <c r="N100" i="17"/>
  <c r="K227" i="17"/>
  <c r="N202" i="17"/>
  <c r="L202" i="17"/>
  <c r="B19" i="8"/>
  <c r="B11" i="8"/>
  <c r="B12" i="8"/>
  <c r="J32" i="4"/>
  <c r="J34" i="4" s="1"/>
  <c r="U13" i="12"/>
  <c r="U18" i="12"/>
  <c r="U28" i="12"/>
  <c r="J37" i="12"/>
  <c r="U37" i="12" s="1"/>
  <c r="T37" i="12"/>
  <c r="U40" i="12"/>
  <c r="K24" i="17"/>
  <c r="N66" i="17"/>
  <c r="L66" i="17"/>
  <c r="AC106" i="17"/>
  <c r="AA106" i="17"/>
  <c r="AA117" i="17"/>
  <c r="AC143" i="17"/>
  <c r="AA162" i="17"/>
  <c r="AC162" i="17"/>
  <c r="AC204" i="17"/>
  <c r="P46" i="12"/>
  <c r="U30" i="12"/>
  <c r="N49" i="17"/>
  <c r="K78" i="17"/>
  <c r="N70" i="17"/>
  <c r="L70" i="17"/>
  <c r="N124" i="17"/>
  <c r="N130" i="17" s="1"/>
  <c r="L124" i="17"/>
  <c r="L130" i="17" s="1"/>
  <c r="N148" i="17"/>
  <c r="L148" i="17"/>
  <c r="AA158" i="17"/>
  <c r="Z183" i="17"/>
  <c r="L191" i="17"/>
  <c r="N191" i="17"/>
  <c r="N309" i="17"/>
  <c r="L309" i="17"/>
  <c r="U17" i="12"/>
  <c r="L49" i="17"/>
  <c r="AA68" i="17"/>
  <c r="AA83" i="17" s="1"/>
  <c r="N74" i="17"/>
  <c r="L74" i="17"/>
  <c r="AC105" i="17"/>
  <c r="AC114" i="17"/>
  <c r="AA114" i="17"/>
  <c r="Z122" i="17"/>
  <c r="L144" i="17"/>
  <c r="N182" i="17"/>
  <c r="AC158" i="17"/>
  <c r="AC160" i="17"/>
  <c r="AA160" i="17"/>
  <c r="J36" i="12"/>
  <c r="U36" i="12" s="1"/>
  <c r="T36" i="12"/>
  <c r="I46" i="12"/>
  <c r="O46" i="12"/>
  <c r="P12" i="12"/>
  <c r="U12" i="12" s="1"/>
  <c r="T24" i="12"/>
  <c r="T46" i="12" s="1"/>
  <c r="J24" i="12"/>
  <c r="U24" i="12" s="1"/>
  <c r="U27" i="12"/>
  <c r="U29" i="12"/>
  <c r="L24" i="17"/>
  <c r="N7" i="17"/>
  <c r="N24" i="17" s="1"/>
  <c r="AA72" i="17"/>
  <c r="Z105" i="17"/>
  <c r="N121" i="17"/>
  <c r="AC104" i="17"/>
  <c r="N131" i="17"/>
  <c r="N134" i="17"/>
  <c r="L134" i="17"/>
  <c r="F154" i="17"/>
  <c r="K201" i="17"/>
  <c r="L183" i="17"/>
  <c r="N183" i="17"/>
  <c r="F6" i="8"/>
  <c r="F11" i="8"/>
  <c r="F15" i="8"/>
  <c r="F19" i="8"/>
  <c r="J15" i="12"/>
  <c r="U15" i="12" s="1"/>
  <c r="J16" i="12"/>
  <c r="U16" i="12" s="1"/>
  <c r="N53" i="17"/>
  <c r="N78" i="17" s="1"/>
  <c r="N61" i="17"/>
  <c r="AC62" i="17"/>
  <c r="AC83" i="17" s="1"/>
  <c r="AC66" i="17"/>
  <c r="AC70" i="17"/>
  <c r="AC74" i="17"/>
  <c r="AC86" i="17"/>
  <c r="U105" i="17"/>
  <c r="U157" i="17"/>
  <c r="AC161" i="17"/>
  <c r="AA161" i="17"/>
  <c r="AC178" i="17"/>
  <c r="AA183" i="17"/>
  <c r="N241" i="17"/>
  <c r="N277" i="17"/>
  <c r="N317" i="17"/>
  <c r="L317" i="17"/>
  <c r="AC404" i="17"/>
  <c r="K130" i="17"/>
  <c r="F201" i="17"/>
  <c r="N195" i="17"/>
  <c r="L195" i="17"/>
  <c r="AA223" i="17"/>
  <c r="N245" i="17"/>
  <c r="N260" i="17" s="1"/>
  <c r="L245" i="17"/>
  <c r="N249" i="17"/>
  <c r="L249" i="17"/>
  <c r="N253" i="17"/>
  <c r="L253" i="17"/>
  <c r="N313" i="17"/>
  <c r="L313" i="17"/>
  <c r="L36" i="14"/>
  <c r="F9" i="8"/>
  <c r="F13" i="8"/>
  <c r="N147" i="17"/>
  <c r="AC177" i="17"/>
  <c r="AA177" i="17"/>
  <c r="N226" i="17"/>
  <c r="L226" i="17"/>
  <c r="K260" i="17"/>
  <c r="L242" i="17"/>
  <c r="AC354" i="17"/>
  <c r="N151" i="17"/>
  <c r="L182" i="17"/>
  <c r="N187" i="17"/>
  <c r="L187" i="17"/>
  <c r="N206" i="17"/>
  <c r="L206" i="17"/>
  <c r="N329" i="17"/>
  <c r="L329" i="17"/>
  <c r="AC411" i="17"/>
  <c r="D44" i="14"/>
  <c r="L31" i="14"/>
  <c r="L44" i="14" s="1"/>
  <c r="F46" i="12"/>
  <c r="U223" i="17"/>
  <c r="U254" i="17"/>
  <c r="L295" i="17"/>
  <c r="F307" i="17"/>
  <c r="N298" i="17"/>
  <c r="N307" i="17" s="1"/>
  <c r="N335" i="17"/>
  <c r="N325" i="17"/>
  <c r="L325" i="17"/>
  <c r="H780" i="19"/>
  <c r="AC157" i="17"/>
  <c r="AC218" i="17"/>
  <c r="AC223" i="17" s="1"/>
  <c r="AA218" i="17"/>
  <c r="N222" i="17"/>
  <c r="L222" i="17"/>
  <c r="L277" i="17"/>
  <c r="AC290" i="17"/>
  <c r="AC306" i="17" s="1"/>
  <c r="AA290" i="17"/>
  <c r="N321" i="17"/>
  <c r="L321" i="17"/>
  <c r="G42" i="13"/>
  <c r="J44" i="14"/>
  <c r="AC224" i="17"/>
  <c r="AC254" i="17" s="1"/>
  <c r="Z306" i="17"/>
  <c r="AA306" i="17" s="1"/>
  <c r="AC307" i="17"/>
  <c r="AC330" i="17" s="1"/>
  <c r="K335" i="17"/>
  <c r="I44" i="14"/>
  <c r="F413" i="17"/>
  <c r="M419" i="17" s="1"/>
  <c r="AA208" i="17"/>
  <c r="L212" i="17"/>
  <c r="AA216" i="17"/>
  <c r="L220" i="17"/>
  <c r="L225" i="17"/>
  <c r="L244" i="17"/>
  <c r="L248" i="17"/>
  <c r="L252" i="17"/>
  <c r="AA292" i="17"/>
  <c r="L308" i="17"/>
  <c r="L312" i="17"/>
  <c r="L316" i="17"/>
  <c r="L320" i="17"/>
  <c r="L324" i="17"/>
  <c r="L328" i="17"/>
  <c r="L211" i="17"/>
  <c r="L219" i="17"/>
  <c r="L255" i="17"/>
  <c r="L259" i="17"/>
  <c r="AA289" i="17"/>
  <c r="AA298" i="17"/>
  <c r="AA302" i="17"/>
  <c r="AA309" i="17"/>
  <c r="AA313" i="17"/>
  <c r="AA317" i="17"/>
  <c r="AA321" i="17"/>
  <c r="AA325" i="17"/>
  <c r="AA329" i="17"/>
  <c r="L331" i="17"/>
  <c r="B15" i="8" l="1"/>
  <c r="B8" i="8"/>
  <c r="B16" i="8"/>
  <c r="B13" i="8"/>
  <c r="B9" i="8"/>
  <c r="B14" i="8"/>
  <c r="B17" i="8"/>
  <c r="B18" i="8"/>
  <c r="L260" i="17"/>
  <c r="AA122" i="17"/>
  <c r="L201" i="17"/>
  <c r="N201" i="17"/>
  <c r="AC122" i="17"/>
  <c r="L154" i="17"/>
  <c r="AC183" i="17"/>
  <c r="L335" i="17"/>
  <c r="L78" i="17"/>
  <c r="L227" i="17"/>
  <c r="J46" i="12"/>
  <c r="N154" i="17"/>
  <c r="N227" i="17"/>
  <c r="U46" i="12"/>
  <c r="U48" i="12" s="1"/>
</calcChain>
</file>

<file path=xl/sharedStrings.xml><?xml version="1.0" encoding="utf-8"?>
<sst xmlns="http://schemas.openxmlformats.org/spreadsheetml/2006/main" count="2766" uniqueCount="982">
  <si>
    <t>PREVIOUS MONTH</t>
  </si>
  <si>
    <t>CURRENTMONTH</t>
  </si>
  <si>
    <t>YEAR</t>
  </si>
  <si>
    <t>MONTH</t>
  </si>
  <si>
    <t>DAY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</si>
  <si>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</si>
  <si>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</si>
  <si>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</si>
  <si>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</si>
  <si>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</si>
  <si>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</si>
  <si>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</si>
  <si>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</si>
  <si>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</si>
  <si>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</si>
  <si>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</si>
  <si>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</si>
  <si>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Office of the Accountant General of the Federation</t>
  </si>
  <si>
    <t xml:space="preserve">  Federation Account Department</t>
  </si>
  <si>
    <t>Summary of Gross Revenue Allocation by Federation Account Allocation Committee for the Month of October, 2022 Shared in November, 2022</t>
  </si>
  <si>
    <t>S/n</t>
  </si>
  <si>
    <t>Beneficiaries</t>
  </si>
  <si>
    <t>Statutory</t>
  </si>
  <si>
    <t>Distribution of ₦70 Billion from non oil for the month of November</t>
  </si>
  <si>
    <t>Distribution of ₦30 Billion from non oil for the month of November</t>
  </si>
  <si>
    <t>Distribution of Exchange Gain for the month of November</t>
  </si>
  <si>
    <t>Value Added Tax</t>
  </si>
  <si>
    <t>Total</t>
  </si>
  <si>
    <t>₦</t>
  </si>
  <si>
    <t>FGN (see Table II)</t>
  </si>
  <si>
    <t>State (see Table III)</t>
  </si>
  <si>
    <t>LGCs (see Table IV)</t>
  </si>
  <si>
    <t>13% Derivation Fund</t>
  </si>
  <si>
    <t>Cost of Collection - NCS</t>
  </si>
  <si>
    <t xml:space="preserve"> Cost of Collections - FIRS</t>
  </si>
  <si>
    <t xml:space="preserve"> Cost of Collections - NUPRC</t>
  </si>
  <si>
    <t>Transfer to NMDPRA</t>
  </si>
  <si>
    <t>FIRS Refund on Cost of Collection</t>
  </si>
  <si>
    <t>FIRS Refund</t>
  </si>
  <si>
    <t>13% Derivation Refund to Oil Producing States on Withdrawal from ECA</t>
  </si>
  <si>
    <t>13% Refunds on Subsidy, Priority Projects and Police Trust Fund 2022</t>
  </si>
  <si>
    <t xml:space="preserve">13% Refunds on Subsidy, Priority Projects </t>
  </si>
  <si>
    <t>North East Development Commission</t>
  </si>
  <si>
    <t>Transfer to non-oil Excess account</t>
  </si>
  <si>
    <t>TOTAL</t>
  </si>
  <si>
    <t>Distribution of Revenue Allocation to FGN by Federation Account Allocation Committee for the Month of October, 2022 Shared in November, 2022</t>
  </si>
  <si>
    <t>4=2-3</t>
  </si>
  <si>
    <t>9= 4+5+6+7+8</t>
  </si>
  <si>
    <t>Gross Statutory Allocation</t>
  </si>
  <si>
    <t>Total Deduction</t>
  </si>
  <si>
    <t>Net Statutory Allocation</t>
  </si>
  <si>
    <t>VAT</t>
  </si>
  <si>
    <t>FGN (CRF Account)</t>
  </si>
  <si>
    <t>Share of Derivation &amp; Ecology</t>
  </si>
  <si>
    <t>Stabilization</t>
  </si>
  <si>
    <t>Development of Natural Resources</t>
  </si>
  <si>
    <t>FCT-Abuja</t>
  </si>
  <si>
    <r>
      <rPr>
        <sz val="16"/>
        <rFont val="Times New Roman"/>
        <charset val="134"/>
      </rPr>
      <t xml:space="preserve">Source: </t>
    </r>
    <r>
      <rPr>
        <b/>
        <sz val="16"/>
        <rFont val="Times New Roman"/>
        <charset val="134"/>
      </rPr>
      <t>Office of the Accountant-General of the Federation</t>
    </r>
  </si>
  <si>
    <r>
      <rPr>
        <b/>
        <sz val="16"/>
        <rFont val="Times New Roman"/>
        <charset val="134"/>
      </rPr>
      <t xml:space="preserve">The above information is also available on the Federal Ministry of Finance website </t>
    </r>
    <r>
      <rPr>
        <b/>
        <u/>
        <sz val="16"/>
        <rFont val="Times New Roman"/>
        <charset val="134"/>
      </rPr>
      <t>www.fmf.gov.ng</t>
    </r>
    <r>
      <rPr>
        <b/>
        <sz val="16"/>
        <rFont val="Times New Roman"/>
        <charset val="134"/>
      </rPr>
      <t xml:space="preserve"> and Office of Accountant-General of the Federation website </t>
    </r>
    <r>
      <rPr>
        <b/>
        <u/>
        <sz val="16"/>
        <rFont val="Times New Roman"/>
        <charset val="134"/>
      </rPr>
      <t>www.oagf.gov.ng</t>
    </r>
    <r>
      <rPr>
        <b/>
        <sz val="16"/>
        <rFont val="Times New Roman"/>
        <charset val="134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charset val="134"/>
      </rPr>
      <t>www.budgetoffice.gov.ng</t>
    </r>
    <r>
      <rPr>
        <b/>
        <sz val="16"/>
        <rFont val="Times New Roman"/>
        <charset val="134"/>
      </rPr>
      <t xml:space="preserve"> also contains information about the Budget.</t>
    </r>
  </si>
  <si>
    <t>……………………………………………………………</t>
  </si>
  <si>
    <t>Mrs. (Dr.) Zainab S. Ahmed</t>
  </si>
  <si>
    <t>Hon. Minister of Finance, Budget and National Planning</t>
  </si>
  <si>
    <t>Abuja. Nigeria.</t>
  </si>
  <si>
    <t>Office  of the Accountant General of the Federation</t>
  </si>
  <si>
    <t>Federation Account Department</t>
  </si>
  <si>
    <t>Table III</t>
  </si>
  <si>
    <t>Distribution of Revenue Allocation to State Governments by Federation Account Allocation Committee for the month of October,  2022 shared in November, 2022</t>
  </si>
  <si>
    <t>6=4+5</t>
  </si>
  <si>
    <t>10=6-(7+8+9)</t>
  </si>
  <si>
    <t>20=6+11+12+13+14-15+17</t>
  </si>
  <si>
    <t>21=10+11+12+13+14-15+19</t>
  </si>
  <si>
    <t>No. of LGCs</t>
  </si>
  <si>
    <t>Statutory Allocation</t>
  </si>
  <si>
    <t>13% Share of Derivation (Net)</t>
  </si>
  <si>
    <t>Gross Total</t>
  </si>
  <si>
    <t>Deductions</t>
  </si>
  <si>
    <t>Distribution of ₦70 billion from non oil for the month of November 2022</t>
  </si>
  <si>
    <t>Distribution of ₦30 billion from non oil for the month of November 2022</t>
  </si>
  <si>
    <t>Distribution of Exchange Gain for the month of November 2022</t>
  </si>
  <si>
    <t>TOTAL Share of Ecology</t>
  </si>
  <si>
    <t>Transfer of 50% Share of Ecology to NDDC/HYPPADEC</t>
  </si>
  <si>
    <t>Net Share of Ecology</t>
  </si>
  <si>
    <t>Gross VAT Allocation</t>
  </si>
  <si>
    <t>VAT Deduction</t>
  </si>
  <si>
    <t>Net VAT Allocation</t>
  </si>
  <si>
    <t>Total Gross Amount</t>
  </si>
  <si>
    <t>Total Net Amount</t>
  </si>
  <si>
    <t>External Debt</t>
  </si>
  <si>
    <t>Contractual Obligation (ISPO)</t>
  </si>
  <si>
    <t xml:space="preserve">Other Deductions   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</si>
  <si>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</si>
  <si>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</si>
  <si>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</si>
  <si>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</si>
  <si>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</si>
  <si>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</si>
  <si>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</si>
  <si>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</si>
  <si>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</si>
  <si>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</si>
  <si>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</si>
  <si>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</si>
  <si>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</si>
  <si>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</si>
  <si>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</si>
  <si>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</si>
  <si>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</si>
  <si>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</si>
  <si>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</si>
  <si>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</si>
  <si>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</si>
  <si>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</si>
  <si>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</si>
  <si>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</si>
  <si>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</si>
  <si>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</si>
  <si>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</si>
  <si>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</si>
  <si>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</si>
  <si>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</si>
  <si>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</si>
  <si>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</si>
  <si>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</si>
  <si>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</si>
  <si>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</si>
  <si>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</si>
  <si>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Office of the Accountant-General of the Federation</t>
  </si>
  <si>
    <t xml:space="preserve"> Distribution  of Revenue Allocation to Local Government Councils by Federation Account Allocation Committee for the Month of October  2022 shared in November, 2022</t>
  </si>
  <si>
    <t>States</t>
  </si>
  <si>
    <t>Local Government Councils</t>
  </si>
  <si>
    <t>Deduction</t>
  </si>
  <si>
    <t>Distribution of ₦70 billion from non oil for the month of November</t>
  </si>
  <si>
    <t>Distribution of ₦30 billion from non oil for the month of November</t>
  </si>
  <si>
    <t>Total Ecological Funds</t>
  </si>
  <si>
    <t>Net Allocation</t>
  </si>
  <si>
    <t>State</t>
  </si>
  <si>
    <t>Distribution of ₦70 Billion from Non Oil for the month of November</t>
  </si>
  <si>
    <r>
      <rPr>
        <b/>
        <sz val="10"/>
        <rFont val="Times New Roman"/>
        <charset val="134"/>
      </rPr>
      <t xml:space="preserve">Distribution of ₦30 </t>
    </r>
    <r>
      <rPr>
        <sz val="10"/>
        <rFont val="Times New Roman"/>
        <charset val="134"/>
      </rPr>
      <t>B</t>
    </r>
    <r>
      <rPr>
        <b/>
        <sz val="10"/>
        <rFont val="Times New Roman"/>
        <charset val="134"/>
      </rPr>
      <t>illion from Non Oil for the month of November</t>
    </r>
  </si>
  <si>
    <t>ABA NORTH</t>
  </si>
  <si>
    <t>KUNCHI</t>
  </si>
  <si>
    <t>ABA SOUTH</t>
  </si>
  <si>
    <t>KURA</t>
  </si>
  <si>
    <t>AROCHUKWU</t>
  </si>
  <si>
    <t>MADOBI</t>
  </si>
  <si>
    <t>BENDE</t>
  </si>
  <si>
    <t>MAKODA</t>
  </si>
  <si>
    <t>IKWUANO</t>
  </si>
  <si>
    <t>MINJIBIR</t>
  </si>
  <si>
    <t>ISIALA NGWA NORTH</t>
  </si>
  <si>
    <t>ISIALA NGWA SOUTH</t>
  </si>
  <si>
    <t>RANO</t>
  </si>
  <si>
    <t>ISUIKWUATO</t>
  </si>
  <si>
    <t>RIMIN GADO</t>
  </si>
  <si>
    <t>NNEOCHI</t>
  </si>
  <si>
    <t>ROGO</t>
  </si>
  <si>
    <t>OBIOMA NGWA</t>
  </si>
  <si>
    <t>SHANONO</t>
  </si>
  <si>
    <t>OHAFIA</t>
  </si>
  <si>
    <t>SUMAILA</t>
  </si>
  <si>
    <t>OSISIOMA</t>
  </si>
  <si>
    <t>TAKAI</t>
  </si>
  <si>
    <t>UGWUNAGBO</t>
  </si>
  <si>
    <t>TARAUNI</t>
  </si>
  <si>
    <t>UKWA EAST</t>
  </si>
  <si>
    <t>TOFA</t>
  </si>
  <si>
    <t>UKWA WEST</t>
  </si>
  <si>
    <t>TSANYAWA</t>
  </si>
  <si>
    <t>UMUAHIA NORTH</t>
  </si>
  <si>
    <t>TUDUN WADA</t>
  </si>
  <si>
    <t>UMUAHIA SOUTH</t>
  </si>
  <si>
    <t>UNGOGO</t>
  </si>
  <si>
    <t>ABIA TOTAL</t>
  </si>
  <si>
    <t>WARAWA</t>
  </si>
  <si>
    <t>Adamawa</t>
  </si>
  <si>
    <t>DEMSA</t>
  </si>
  <si>
    <t>WUDIL</t>
  </si>
  <si>
    <t>FUFORE</t>
  </si>
  <si>
    <t>GANYE</t>
  </si>
  <si>
    <t>BAKORI</t>
  </si>
  <si>
    <t>GIREI</t>
  </si>
  <si>
    <t>BATAGARAWA</t>
  </si>
  <si>
    <t>GOMBI</t>
  </si>
  <si>
    <t>BATSARI</t>
  </si>
  <si>
    <t>GUYUK</t>
  </si>
  <si>
    <t>BAURE</t>
  </si>
  <si>
    <t>HONG</t>
  </si>
  <si>
    <t>BINDAWA</t>
  </si>
  <si>
    <t>JADA</t>
  </si>
  <si>
    <t>CHARANCHI</t>
  </si>
  <si>
    <t>YOLA-NORTH</t>
  </si>
  <si>
    <t>DAN-MUSA</t>
  </si>
  <si>
    <t>LAMURDE</t>
  </si>
  <si>
    <t>DANDUME</t>
  </si>
  <si>
    <t>MADAGALI</t>
  </si>
  <si>
    <t>DANJA</t>
  </si>
  <si>
    <t>MAIHA</t>
  </si>
  <si>
    <t>DAURA</t>
  </si>
  <si>
    <t>MAYO-BELWA</t>
  </si>
  <si>
    <t>DUTSI</t>
  </si>
  <si>
    <t>MICHIKA</t>
  </si>
  <si>
    <t>DUTSINMA</t>
  </si>
  <si>
    <t>MUBI NORTH</t>
  </si>
  <si>
    <t>FASKARI</t>
  </si>
  <si>
    <t>MUBI SOUTH</t>
  </si>
  <si>
    <t>FUNTUA</t>
  </si>
  <si>
    <t>NUMAN</t>
  </si>
  <si>
    <t>INGAWA</t>
  </si>
  <si>
    <t>SHELLENG</t>
  </si>
  <si>
    <t>JIBIA</t>
  </si>
  <si>
    <t>SONG</t>
  </si>
  <si>
    <t>KAFUR</t>
  </si>
  <si>
    <t>TOUNGO</t>
  </si>
  <si>
    <t>KAITA</t>
  </si>
  <si>
    <t>YOLA-SOUTH</t>
  </si>
  <si>
    <t>KANKARA</t>
  </si>
  <si>
    <t>ADAMAWA TOTAL</t>
  </si>
  <si>
    <t>KANKIA</t>
  </si>
  <si>
    <t xml:space="preserve">AkWA IBOM </t>
  </si>
  <si>
    <t>ABAK</t>
  </si>
  <si>
    <t>EASTERN OBOLO</t>
  </si>
  <si>
    <t>KURFI</t>
  </si>
  <si>
    <t>EKET</t>
  </si>
  <si>
    <t>KUSADA</t>
  </si>
  <si>
    <t>EKPE ATAI</t>
  </si>
  <si>
    <t>MAIADUA</t>
  </si>
  <si>
    <t>ESSIEN UDIM</t>
  </si>
  <si>
    <t>MALUMFASHI</t>
  </si>
  <si>
    <t>ETIM EKPO</t>
  </si>
  <si>
    <t>MANI</t>
  </si>
  <si>
    <t>ETINAN</t>
  </si>
  <si>
    <t>MASHI</t>
  </si>
  <si>
    <t>IBENO</t>
  </si>
  <si>
    <t>MATAZU</t>
  </si>
  <si>
    <t>IBESIKPO ASUTAN</t>
  </si>
  <si>
    <t>MUSAWA</t>
  </si>
  <si>
    <t>IBIONO IBOM</t>
  </si>
  <si>
    <t>RIMI</t>
  </si>
  <si>
    <t>IKA</t>
  </si>
  <si>
    <t>SABUWA</t>
  </si>
  <si>
    <t>IKONO</t>
  </si>
  <si>
    <t>SAFANA</t>
  </si>
  <si>
    <t>IKOT ABASI</t>
  </si>
  <si>
    <t>SANDAMU</t>
  </si>
  <si>
    <t>IKOT EKPENE</t>
  </si>
  <si>
    <t>ZANGO</t>
  </si>
  <si>
    <t>INI</t>
  </si>
  <si>
    <t>KATSINA TOTAL</t>
  </si>
  <si>
    <t>ITU</t>
  </si>
  <si>
    <t>ALIERU</t>
  </si>
  <si>
    <t>MBO</t>
  </si>
  <si>
    <t>AREWA</t>
  </si>
  <si>
    <t>MKPAT ENIN</t>
  </si>
  <si>
    <t>ARGUNGU</t>
  </si>
  <si>
    <t>NSIT IBOM</t>
  </si>
  <si>
    <t>AUGIE</t>
  </si>
  <si>
    <t>NSIT UBIUM</t>
  </si>
  <si>
    <t>BAGUDO</t>
  </si>
  <si>
    <t>OBAT AKARA</t>
  </si>
  <si>
    <t>BIRNIN -KEBBI</t>
  </si>
  <si>
    <t>OKOBO</t>
  </si>
  <si>
    <t>BUNZA</t>
  </si>
  <si>
    <t>ONNA</t>
  </si>
  <si>
    <t>DANDI KAMBA</t>
  </si>
  <si>
    <t>ORON</t>
  </si>
  <si>
    <t>DANKO /WASAGU</t>
  </si>
  <si>
    <t>ORUK ANAM</t>
  </si>
  <si>
    <t>FAKAI</t>
  </si>
  <si>
    <t>UDUNG UKO</t>
  </si>
  <si>
    <t>GWANDU</t>
  </si>
  <si>
    <t>UKANAFUN</t>
  </si>
  <si>
    <t>JEGA</t>
  </si>
  <si>
    <t>UQUO</t>
  </si>
  <si>
    <t>KALGO</t>
  </si>
  <si>
    <t>URUAN</t>
  </si>
  <si>
    <t>KOKO/BESSE</t>
  </si>
  <si>
    <t>URUE OFFONG/ORUK</t>
  </si>
  <si>
    <t>MAIYAMA</t>
  </si>
  <si>
    <t>UYO</t>
  </si>
  <si>
    <t>NGASKI</t>
  </si>
  <si>
    <t>AKWA IBOM TOTAL</t>
  </si>
  <si>
    <t>SAKABA</t>
  </si>
  <si>
    <t xml:space="preserve">ANAMBRA </t>
  </si>
  <si>
    <t>AGUATA</t>
  </si>
  <si>
    <t>SHANGA</t>
  </si>
  <si>
    <t>ANAMBRA EAST</t>
  </si>
  <si>
    <t>SURU</t>
  </si>
  <si>
    <t>ANAMBRA WEST</t>
  </si>
  <si>
    <t>YAURI</t>
  </si>
  <si>
    <t>ANIOCHA</t>
  </si>
  <si>
    <t>ZURU</t>
  </si>
  <si>
    <t>AWKA NORTH</t>
  </si>
  <si>
    <t>KEBBI TOTAL</t>
  </si>
  <si>
    <t>AWKA SOUTH</t>
  </si>
  <si>
    <t>ADAVI</t>
  </si>
  <si>
    <t>AYAMELUM</t>
  </si>
  <si>
    <t>AJAOKUTA</t>
  </si>
  <si>
    <t>DUNUKOFIA</t>
  </si>
  <si>
    <t>ANKPA</t>
  </si>
  <si>
    <t>EKWUSIGWO</t>
  </si>
  <si>
    <t>BASSA</t>
  </si>
  <si>
    <t>IDEMILI NORTH</t>
  </si>
  <si>
    <t>DEKINA</t>
  </si>
  <si>
    <t>IDEMILI SOUTH</t>
  </si>
  <si>
    <t>IBAJI</t>
  </si>
  <si>
    <t>IHIALA</t>
  </si>
  <si>
    <t>IDAH</t>
  </si>
  <si>
    <t>NJIKOKA</t>
  </si>
  <si>
    <t>IGALAMELA</t>
  </si>
  <si>
    <t>NNEWI NORTH</t>
  </si>
  <si>
    <t>IJUMU</t>
  </si>
  <si>
    <t>NNEWI SOUTH</t>
  </si>
  <si>
    <t>KABBA/BUNU</t>
  </si>
  <si>
    <t>OGBARU</t>
  </si>
  <si>
    <t>ONISHA NORTH</t>
  </si>
  <si>
    <t>KOTON KARFE</t>
  </si>
  <si>
    <t>ONISHA SOUTH</t>
  </si>
  <si>
    <t>MOPA-MURO</t>
  </si>
  <si>
    <t>ORUMBA NORTH</t>
  </si>
  <si>
    <t>OFU</t>
  </si>
  <si>
    <t>ORUMBA SOUTH</t>
  </si>
  <si>
    <t>OGORI/MAGONGO</t>
  </si>
  <si>
    <t>OYI</t>
  </si>
  <si>
    <t>OKEHI</t>
  </si>
  <si>
    <t>ANAMBRA TOTAL</t>
  </si>
  <si>
    <t>OKENE</t>
  </si>
  <si>
    <t xml:space="preserve">BAUCHI </t>
  </si>
  <si>
    <t>ALKALERI</t>
  </si>
  <si>
    <t>OLAMABORO</t>
  </si>
  <si>
    <t>OMALA</t>
  </si>
  <si>
    <t>BOGORO</t>
  </si>
  <si>
    <t>YAGBA EAST</t>
  </si>
  <si>
    <t>DAMBAN</t>
  </si>
  <si>
    <t>YAGBA WEST</t>
  </si>
  <si>
    <t>DARAZO</t>
  </si>
  <si>
    <t>KOGI TOTAL</t>
  </si>
  <si>
    <t>DASS</t>
  </si>
  <si>
    <t>ASA</t>
  </si>
  <si>
    <t>GAMAWA</t>
  </si>
  <si>
    <t>BARUTEN</t>
  </si>
  <si>
    <t>GANJUWA</t>
  </si>
  <si>
    <t>EDU</t>
  </si>
  <si>
    <t>GIADE</t>
  </si>
  <si>
    <t>I/GADAU</t>
  </si>
  <si>
    <t>IFELODUN</t>
  </si>
  <si>
    <t>JAMA'ARE</t>
  </si>
  <si>
    <t>ILORIN EAST</t>
  </si>
  <si>
    <t>KATAGUM</t>
  </si>
  <si>
    <t>ILORIN SOUTH</t>
  </si>
  <si>
    <t>KIRFI</t>
  </si>
  <si>
    <t>ILORIN WEST</t>
  </si>
  <si>
    <t>MISAU</t>
  </si>
  <si>
    <t>IREPODUN</t>
  </si>
  <si>
    <t>NINGI</t>
  </si>
  <si>
    <t>KAI AMA</t>
  </si>
  <si>
    <t>SHIRA</t>
  </si>
  <si>
    <t>MORO</t>
  </si>
  <si>
    <t>TAFAWA BALEWA</t>
  </si>
  <si>
    <t>OFFA</t>
  </si>
  <si>
    <t>TORO</t>
  </si>
  <si>
    <t>OKE-ERO</t>
  </si>
  <si>
    <t>WARJI</t>
  </si>
  <si>
    <t>OSIN</t>
  </si>
  <si>
    <t>ZAKI</t>
  </si>
  <si>
    <t>OYUN</t>
  </si>
  <si>
    <t>BAUCHI TOTAL</t>
  </si>
  <si>
    <t>PATEGI</t>
  </si>
  <si>
    <t xml:space="preserve">BAYELSA </t>
  </si>
  <si>
    <t>BRASS</t>
  </si>
  <si>
    <t>KWARA TOTAL</t>
  </si>
  <si>
    <t>EKERMOR</t>
  </si>
  <si>
    <t>AGEGE</t>
  </si>
  <si>
    <t>KOLOKUMA/OPOKUMA</t>
  </si>
  <si>
    <t>AJEROMI/IFELODUN</t>
  </si>
  <si>
    <t>NEMBE</t>
  </si>
  <si>
    <t>ALIMOSHO</t>
  </si>
  <si>
    <t>OGBIA</t>
  </si>
  <si>
    <t>AMOWO-ODOFIN</t>
  </si>
  <si>
    <t>SAGBAMA</t>
  </si>
  <si>
    <t>APAPA</t>
  </si>
  <si>
    <t>SOUTHERN IJAW</t>
  </si>
  <si>
    <t>BADAGRY</t>
  </si>
  <si>
    <t>YENAGOA</t>
  </si>
  <si>
    <t>EPE</t>
  </si>
  <si>
    <t>BAYELSA TOTAL</t>
  </si>
  <si>
    <t>ETI-OSA</t>
  </si>
  <si>
    <t xml:space="preserve">BENUE </t>
  </si>
  <si>
    <t>ADO</t>
  </si>
  <si>
    <t>IBEJU-LEKKI</t>
  </si>
  <si>
    <t>AGATU</t>
  </si>
  <si>
    <t>IFAKO/IJAYE</t>
  </si>
  <si>
    <t>APA</t>
  </si>
  <si>
    <t>IKEJA</t>
  </si>
  <si>
    <t>BURUKU</t>
  </si>
  <si>
    <t>IKORODU</t>
  </si>
  <si>
    <t>GBOKO</t>
  </si>
  <si>
    <t>KOSOFE</t>
  </si>
  <si>
    <t>GUMA</t>
  </si>
  <si>
    <t>LAGOS ISLAND</t>
  </si>
  <si>
    <t>GWER EAST</t>
  </si>
  <si>
    <t>LAGOS MAINLAND</t>
  </si>
  <si>
    <t>GWER WEST</t>
  </si>
  <si>
    <t>MUSHIN</t>
  </si>
  <si>
    <t>KATSINA ALA</t>
  </si>
  <si>
    <t>OJO</t>
  </si>
  <si>
    <t>KONSHISHA</t>
  </si>
  <si>
    <t>OSHODI/ISOLO</t>
  </si>
  <si>
    <t>KWANDE</t>
  </si>
  <si>
    <t>SOMOLU</t>
  </si>
  <si>
    <t>LOGO</t>
  </si>
  <si>
    <t>SURULERE</t>
  </si>
  <si>
    <t>MAKURDI</t>
  </si>
  <si>
    <t>LAGOS TOTAL</t>
  </si>
  <si>
    <t>OBI</t>
  </si>
  <si>
    <t>AKWANGA</t>
  </si>
  <si>
    <t>OGBADIBO</t>
  </si>
  <si>
    <t>AWE</t>
  </si>
  <si>
    <t>OHIMINI</t>
  </si>
  <si>
    <t>DOMA</t>
  </si>
  <si>
    <t>OJU</t>
  </si>
  <si>
    <t>KARU</t>
  </si>
  <si>
    <t>OKPOKWU</t>
  </si>
  <si>
    <t>KEANA</t>
  </si>
  <si>
    <t>OTUKPO</t>
  </si>
  <si>
    <t>KEFFI</t>
  </si>
  <si>
    <t>TARKA</t>
  </si>
  <si>
    <t>KOKONA</t>
  </si>
  <si>
    <t>UKUM</t>
  </si>
  <si>
    <t>LAFIA</t>
  </si>
  <si>
    <t>USHONGO</t>
  </si>
  <si>
    <t>NASARAWA</t>
  </si>
  <si>
    <t>VANDEIKYA</t>
  </si>
  <si>
    <t>NASARAWA EGGON</t>
  </si>
  <si>
    <t>BENUE TOTAL</t>
  </si>
  <si>
    <t xml:space="preserve">BORNO </t>
  </si>
  <si>
    <t>ABADAN</t>
  </si>
  <si>
    <t>TOTO</t>
  </si>
  <si>
    <t>ASKIRA UBA</t>
  </si>
  <si>
    <t>WAMBA</t>
  </si>
  <si>
    <t>BAMA</t>
  </si>
  <si>
    <t>NASSARAWA TOTAL</t>
  </si>
  <si>
    <t>BAYO</t>
  </si>
  <si>
    <t>AGAIE</t>
  </si>
  <si>
    <t>BIU</t>
  </si>
  <si>
    <t>AGWARA</t>
  </si>
  <si>
    <t>CHIBOK</t>
  </si>
  <si>
    <t>BIDA</t>
  </si>
  <si>
    <t>DAMBOA</t>
  </si>
  <si>
    <t>BORGU</t>
  </si>
  <si>
    <t>DIKWA</t>
  </si>
  <si>
    <t>BOSSO</t>
  </si>
  <si>
    <t>GUBIO</t>
  </si>
  <si>
    <t>EDATI</t>
  </si>
  <si>
    <t>GUZAMALA</t>
  </si>
  <si>
    <t>GBAKO</t>
  </si>
  <si>
    <t>GWOZA</t>
  </si>
  <si>
    <t>GURARA</t>
  </si>
  <si>
    <t>HAWUL</t>
  </si>
  <si>
    <t>KATCHA</t>
  </si>
  <si>
    <t>JERE</t>
  </si>
  <si>
    <t>KONTAGORA</t>
  </si>
  <si>
    <t>KAGA</t>
  </si>
  <si>
    <t>LAPAI</t>
  </si>
  <si>
    <t>KALA BALGE</t>
  </si>
  <si>
    <t>LAVUN</t>
  </si>
  <si>
    <t>KONDUGA</t>
  </si>
  <si>
    <t>MAGAMA</t>
  </si>
  <si>
    <t>KUKAWA</t>
  </si>
  <si>
    <t>MARIGA</t>
  </si>
  <si>
    <t>KWAYA KUSAR</t>
  </si>
  <si>
    <t>MASHEGU</t>
  </si>
  <si>
    <t>MAFA</t>
  </si>
  <si>
    <t>MINNA</t>
  </si>
  <si>
    <t>MAGUMERI</t>
  </si>
  <si>
    <t>MOKWA</t>
  </si>
  <si>
    <t>MAIDUGURI METRO</t>
  </si>
  <si>
    <t>MUYA</t>
  </si>
  <si>
    <t>MARTE</t>
  </si>
  <si>
    <t>PAIKORO</t>
  </si>
  <si>
    <t>MOBBAR</t>
  </si>
  <si>
    <t>RAFI</t>
  </si>
  <si>
    <t>MONGUNO</t>
  </si>
  <si>
    <t>RIJAU</t>
  </si>
  <si>
    <t>NGALA</t>
  </si>
  <si>
    <t>SHIRORO</t>
  </si>
  <si>
    <t>NGANZAI</t>
  </si>
  <si>
    <t>SULEJA</t>
  </si>
  <si>
    <t>SHANI</t>
  </si>
  <si>
    <t>TAFA</t>
  </si>
  <si>
    <t>BORNO TOTAL</t>
  </si>
  <si>
    <t>WUSHISHI</t>
  </si>
  <si>
    <t xml:space="preserve">CROSS RIVER </t>
  </si>
  <si>
    <t>ABI</t>
  </si>
  <si>
    <t>NIGER TOTAL</t>
  </si>
  <si>
    <t>AKAMKPA</t>
  </si>
  <si>
    <t>ABEOKUTA NORTH</t>
  </si>
  <si>
    <t>AKPABUYO</t>
  </si>
  <si>
    <t>ABEOKUTA SOUTH</t>
  </si>
  <si>
    <t>BAKASSI</t>
  </si>
  <si>
    <t>ADO-ODO/OTA</t>
  </si>
  <si>
    <t>BEKWARA</t>
  </si>
  <si>
    <t>EGBADO NORTH</t>
  </si>
  <si>
    <t>BIASE</t>
  </si>
  <si>
    <t>EGBADO SOUTH</t>
  </si>
  <si>
    <t>BOKI</t>
  </si>
  <si>
    <t>EWEKORO</t>
  </si>
  <si>
    <t>CALABAR MUNICIPAL</t>
  </si>
  <si>
    <t>REMO NORTH</t>
  </si>
  <si>
    <t>CALABAR SOUTH</t>
  </si>
  <si>
    <t>IFO</t>
  </si>
  <si>
    <t>ETUNG</t>
  </si>
  <si>
    <t>IJEBU EAST</t>
  </si>
  <si>
    <t>IKOM</t>
  </si>
  <si>
    <t>IJEBU NORTH</t>
  </si>
  <si>
    <t>OBANLIKU</t>
  </si>
  <si>
    <t>IJEBU ODE</t>
  </si>
  <si>
    <t>OBUBRA</t>
  </si>
  <si>
    <t>IKENNE</t>
  </si>
  <si>
    <t>OBUDU</t>
  </si>
  <si>
    <t>IJEBU NORTH EAST</t>
  </si>
  <si>
    <t>ODUKPANI</t>
  </si>
  <si>
    <t>IMEKO-AFON</t>
  </si>
  <si>
    <t>OGAJA</t>
  </si>
  <si>
    <t>IPOKIA</t>
  </si>
  <si>
    <t>YAKURR</t>
  </si>
  <si>
    <t>OBAFEMI/OWODE</t>
  </si>
  <si>
    <t>YALA</t>
  </si>
  <si>
    <t>ODEDAH</t>
  </si>
  <si>
    <t>CROSS RIVER TOTAL</t>
  </si>
  <si>
    <t>ODOGBOLU</t>
  </si>
  <si>
    <t xml:space="preserve">DELTA </t>
  </si>
  <si>
    <t>ANIOCHA NORTH</t>
  </si>
  <si>
    <t>OGUN WATERSIDE</t>
  </si>
  <si>
    <t>ANIOCHA SOUTH</t>
  </si>
  <si>
    <t>SHAGAMU</t>
  </si>
  <si>
    <t>BOMADI</t>
  </si>
  <si>
    <t>OGUN TOTAL</t>
  </si>
  <si>
    <t>BURUTU</t>
  </si>
  <si>
    <t>AKOKO NORTH EAST</t>
  </si>
  <si>
    <t>ETHIOPE EAST</t>
  </si>
  <si>
    <t>AKOKO NORTH WEST</t>
  </si>
  <si>
    <t>ETHIOPE WEST</t>
  </si>
  <si>
    <t>AKOKO SOUTH WEST</t>
  </si>
  <si>
    <t>IKA NORTH EAST</t>
  </si>
  <si>
    <t>AKOKO SOUTH EAST</t>
  </si>
  <si>
    <t>IKA SOUTH</t>
  </si>
  <si>
    <t>AKURE NORTH</t>
  </si>
  <si>
    <t>ISOKO NORTH</t>
  </si>
  <si>
    <t>AKURE SOUTH</t>
  </si>
  <si>
    <t>ISOKO SOUTH</t>
  </si>
  <si>
    <t>IDANRE</t>
  </si>
  <si>
    <t>NDOKWA EAST</t>
  </si>
  <si>
    <t>IFEDORE</t>
  </si>
  <si>
    <t>NDOKWA WEST</t>
  </si>
  <si>
    <t>OKITIPUPA</t>
  </si>
  <si>
    <t>OKPE</t>
  </si>
  <si>
    <t>ILAJE</t>
  </si>
  <si>
    <t>OSHIMILI NORTH</t>
  </si>
  <si>
    <t>ESE-EDO</t>
  </si>
  <si>
    <t>OSHIMILI SOUTH</t>
  </si>
  <si>
    <t>ILE-OLUJI-OKEIGBO</t>
  </si>
  <si>
    <t>PATANI</t>
  </si>
  <si>
    <t>IRELE</t>
  </si>
  <si>
    <t>SAPELE</t>
  </si>
  <si>
    <t>ODIGBO</t>
  </si>
  <si>
    <t>UDU</t>
  </si>
  <si>
    <t>ONDO EAST</t>
  </si>
  <si>
    <t>UGHELLI NORTH</t>
  </si>
  <si>
    <t>ONDO WEST</t>
  </si>
  <si>
    <t>UGHELLI SOUTH</t>
  </si>
  <si>
    <t>OSE</t>
  </si>
  <si>
    <t>UKWUANI</t>
  </si>
  <si>
    <t>OWO</t>
  </si>
  <si>
    <t>UVWIE</t>
  </si>
  <si>
    <t>ONDO TOTAL</t>
  </si>
  <si>
    <t>WARRI SOUTH</t>
  </si>
  <si>
    <t>ATAKUMOSA EAST</t>
  </si>
  <si>
    <t>WARRI NORTH</t>
  </si>
  <si>
    <t>ATAKUMOSA WEST</t>
  </si>
  <si>
    <t>WARRI SOUTH-WEST</t>
  </si>
  <si>
    <t>AIYEDADE</t>
  </si>
  <si>
    <t>DELTA TOTAL</t>
  </si>
  <si>
    <t>AIYEDIRE</t>
  </si>
  <si>
    <t xml:space="preserve">EBONYI </t>
  </si>
  <si>
    <t>ABAKALIKI</t>
  </si>
  <si>
    <t>BOLUWADURO</t>
  </si>
  <si>
    <t>AFIKPO NORTH</t>
  </si>
  <si>
    <t>BORIPE</t>
  </si>
  <si>
    <t xml:space="preserve">AFIKPO SOUTH </t>
  </si>
  <si>
    <t>EDE NORTH</t>
  </si>
  <si>
    <t>EDE SOUTH</t>
  </si>
  <si>
    <t>EZZA NORTH</t>
  </si>
  <si>
    <t>EGBEDORE</t>
  </si>
  <si>
    <t>EZZA SOUTH</t>
  </si>
  <si>
    <t>EJIGBO</t>
  </si>
  <si>
    <t>IKWO</t>
  </si>
  <si>
    <t>IFE CENTRAL</t>
  </si>
  <si>
    <t>ISHIELU</t>
  </si>
  <si>
    <t>IFE EAST</t>
  </si>
  <si>
    <t>IVO</t>
  </si>
  <si>
    <t>IFE NORTH</t>
  </si>
  <si>
    <t>IZZI</t>
  </si>
  <si>
    <t>IFE SOUTH</t>
  </si>
  <si>
    <t>OHAOZARA</t>
  </si>
  <si>
    <t>IFEDAYO</t>
  </si>
  <si>
    <t>OHAUKWU</t>
  </si>
  <si>
    <t>ONICHA</t>
  </si>
  <si>
    <t>ILA</t>
  </si>
  <si>
    <t>EBONYI TOTAL</t>
  </si>
  <si>
    <t>ILESHA EAST</t>
  </si>
  <si>
    <t>EDO TOTAL</t>
  </si>
  <si>
    <t>AKOKO EDO</t>
  </si>
  <si>
    <t>ILESHA WEST</t>
  </si>
  <si>
    <t>EGOR</t>
  </si>
  <si>
    <t>ESAN CENTRAL</t>
  </si>
  <si>
    <t>IREWOLE</t>
  </si>
  <si>
    <t>ESAN NORTH EAST</t>
  </si>
  <si>
    <t>ISOKAN</t>
  </si>
  <si>
    <t>ESAN SOUTH EAST</t>
  </si>
  <si>
    <t>IWO</t>
  </si>
  <si>
    <t>ESAN WEST</t>
  </si>
  <si>
    <t>OBOKUN</t>
  </si>
  <si>
    <t>ETSAKO CENTRAL</t>
  </si>
  <si>
    <t>ODO-OTIN</t>
  </si>
  <si>
    <t>ETSAKO EAST</t>
  </si>
  <si>
    <t>OLA-OLUWA</t>
  </si>
  <si>
    <t>ETSAKO WEST</t>
  </si>
  <si>
    <t>OLORUNDA</t>
  </si>
  <si>
    <t>IGUEBEN</t>
  </si>
  <si>
    <t>ORIADE</t>
  </si>
  <si>
    <t>IKPOBA OKHA</t>
  </si>
  <si>
    <t>OROLU</t>
  </si>
  <si>
    <t>OREDO</t>
  </si>
  <si>
    <t>OSOGBO</t>
  </si>
  <si>
    <t>ORHIONWON</t>
  </si>
  <si>
    <t>OSUN TOTAL</t>
  </si>
  <si>
    <t>OVIA NORTH EAST</t>
  </si>
  <si>
    <t>AFIJIO</t>
  </si>
  <si>
    <t>OVIA SOUTH WEST</t>
  </si>
  <si>
    <t>AKINYELE</t>
  </si>
  <si>
    <t>OWAN EAST</t>
  </si>
  <si>
    <t>ATIBA</t>
  </si>
  <si>
    <t>OWAN WEST</t>
  </si>
  <si>
    <t>ATISBO</t>
  </si>
  <si>
    <t>UHUNMWODE</t>
  </si>
  <si>
    <t>EGBEDA</t>
  </si>
  <si>
    <t>IBADAN NORTH</t>
  </si>
  <si>
    <t xml:space="preserve">EKITI </t>
  </si>
  <si>
    <t>ADO EKITI</t>
  </si>
  <si>
    <t>IBADAN NORTH EAST</t>
  </si>
  <si>
    <t>AIYEKIRE</t>
  </si>
  <si>
    <t>IBADAN NORTH WEST</t>
  </si>
  <si>
    <t>EFON</t>
  </si>
  <si>
    <t>IBADAN SOUTH EAST</t>
  </si>
  <si>
    <t>EKITI EAST</t>
  </si>
  <si>
    <t>IBADAN SOUTH WEST</t>
  </si>
  <si>
    <t>EKITI SOUTH WEST</t>
  </si>
  <si>
    <t>IBARAPA CENTRAL</t>
  </si>
  <si>
    <t>EKITI WEST</t>
  </si>
  <si>
    <t>IBARAPA NORTH</t>
  </si>
  <si>
    <t>EMURE</t>
  </si>
  <si>
    <t>IDO</t>
  </si>
  <si>
    <t>IDO-OSI</t>
  </si>
  <si>
    <t>SAKI WEST</t>
  </si>
  <si>
    <t>IJERO</t>
  </si>
  <si>
    <t>IFELOJU</t>
  </si>
  <si>
    <t>IKERE</t>
  </si>
  <si>
    <t>IREPO</t>
  </si>
  <si>
    <t>IKOLE</t>
  </si>
  <si>
    <t>ISEYIN</t>
  </si>
  <si>
    <t>ILEJEMEJI</t>
  </si>
  <si>
    <t>ITESIWAJU</t>
  </si>
  <si>
    <t>IREPODUN/IFELODUN</t>
  </si>
  <si>
    <t>IWAJOWA</t>
  </si>
  <si>
    <t>ISE/ORUN</t>
  </si>
  <si>
    <t>OLORUNSOGO</t>
  </si>
  <si>
    <t>MOBA</t>
  </si>
  <si>
    <t>KAJOLA</t>
  </si>
  <si>
    <t>OYE</t>
  </si>
  <si>
    <t>LAGELU</t>
  </si>
  <si>
    <t>EKITI TOTAL</t>
  </si>
  <si>
    <t>OGBOMOSHO NORTH</t>
  </si>
  <si>
    <t>AGWU</t>
  </si>
  <si>
    <t>OGBOMOSHO SOUTH</t>
  </si>
  <si>
    <t>ANINRI</t>
  </si>
  <si>
    <t>OGO-OLUWA</t>
  </si>
  <si>
    <t>ENUGU EAST</t>
  </si>
  <si>
    <t>OLUYOLE</t>
  </si>
  <si>
    <t>ENUGU NORTH</t>
  </si>
  <si>
    <t>ONA-ARA</t>
  </si>
  <si>
    <t>ENUGU SOUTH</t>
  </si>
  <si>
    <t>ORELOPE</t>
  </si>
  <si>
    <t>EZEAGU</t>
  </si>
  <si>
    <t>ORI IRE</t>
  </si>
  <si>
    <t>IGBO ETITI</t>
  </si>
  <si>
    <t>OYO EAST</t>
  </si>
  <si>
    <t>IGBO EZE NORTH</t>
  </si>
  <si>
    <t>OYO WEST</t>
  </si>
  <si>
    <t>IGBO EZE SOUTH</t>
  </si>
  <si>
    <t>SAKI EAST</t>
  </si>
  <si>
    <t>ISI UZO</t>
  </si>
  <si>
    <t>IFEDAPO</t>
  </si>
  <si>
    <t>NKANU EAST</t>
  </si>
  <si>
    <t>OYO TOTAL</t>
  </si>
  <si>
    <t>NKANU WEST</t>
  </si>
  <si>
    <t>BARKIN LADI</t>
  </si>
  <si>
    <t>NSUKKA</t>
  </si>
  <si>
    <t>OJI RIVER</t>
  </si>
  <si>
    <t>BOKKOS</t>
  </si>
  <si>
    <t>UDENU</t>
  </si>
  <si>
    <t>JOS EAST</t>
  </si>
  <si>
    <t>UDI</t>
  </si>
  <si>
    <t>JOS NORTH</t>
  </si>
  <si>
    <t>UZO UWANI</t>
  </si>
  <si>
    <t>JOS SOUTH</t>
  </si>
  <si>
    <t>ENUGU TOTAL</t>
  </si>
  <si>
    <t>KANAM</t>
  </si>
  <si>
    <t xml:space="preserve">GOMBE </t>
  </si>
  <si>
    <t>AKKO</t>
  </si>
  <si>
    <t>KANKE</t>
  </si>
  <si>
    <t>BALANGA</t>
  </si>
  <si>
    <t>LANGTANG NORTH</t>
  </si>
  <si>
    <t>BILLIRI</t>
  </si>
  <si>
    <t>LANGTANG SOUTH</t>
  </si>
  <si>
    <t>DUKKU</t>
  </si>
  <si>
    <t>MANGU</t>
  </si>
  <si>
    <t>FUNAKAYE</t>
  </si>
  <si>
    <t>MIKANG</t>
  </si>
  <si>
    <t>PANKSHIN</t>
  </si>
  <si>
    <t>KALTUNGO</t>
  </si>
  <si>
    <t>QUAN-PAN</t>
  </si>
  <si>
    <t>KWAMI</t>
  </si>
  <si>
    <t>RIYOM</t>
  </si>
  <si>
    <t>NAFADA</t>
  </si>
  <si>
    <t>SHENDAM</t>
  </si>
  <si>
    <t>SHOMGOM</t>
  </si>
  <si>
    <t>WASE</t>
  </si>
  <si>
    <t>YAMALTU/DEBA</t>
  </si>
  <si>
    <t>PLATEAU TOTAL</t>
  </si>
  <si>
    <t>GOMBE TOTAL</t>
  </si>
  <si>
    <t>AHOADA</t>
  </si>
  <si>
    <t xml:space="preserve">IMO </t>
  </si>
  <si>
    <t>ABOH MBAISE</t>
  </si>
  <si>
    <t>AHOADA WEST</t>
  </si>
  <si>
    <t>AHIAZU MBAISE</t>
  </si>
  <si>
    <t>AKUKUTORU</t>
  </si>
  <si>
    <t>EHIME MBANO</t>
  </si>
  <si>
    <t>ANDONI</t>
  </si>
  <si>
    <t>EZINIHITTE MBAISE</t>
  </si>
  <si>
    <t>ASARITORU</t>
  </si>
  <si>
    <t>IDEATO NORTH</t>
  </si>
  <si>
    <t>BONNY</t>
  </si>
  <si>
    <t>IDEATO SOUTH</t>
  </si>
  <si>
    <t>DEGEMA</t>
  </si>
  <si>
    <t>IHITTE UBOMA</t>
  </si>
  <si>
    <t>ELEME</t>
  </si>
  <si>
    <t>IKEDURU</t>
  </si>
  <si>
    <t>EMOHUA</t>
  </si>
  <si>
    <t>ISIALA MBANO</t>
  </si>
  <si>
    <t>ETCHE</t>
  </si>
  <si>
    <t>ISU</t>
  </si>
  <si>
    <t>GONAKA</t>
  </si>
  <si>
    <t>MBAITOLI</t>
  </si>
  <si>
    <t>IKWERRE</t>
  </si>
  <si>
    <t>NGOR/OKPALA</t>
  </si>
  <si>
    <t>KHANA</t>
  </si>
  <si>
    <t>NJABA</t>
  </si>
  <si>
    <t>OBIO/AKPOR</t>
  </si>
  <si>
    <t>NKWANGELE</t>
  </si>
  <si>
    <t>OBUA/ODUAL</t>
  </si>
  <si>
    <t>NKWERRE</t>
  </si>
  <si>
    <t>OGBA/EGBEMA/NDONI</t>
  </si>
  <si>
    <t>OBOWO</t>
  </si>
  <si>
    <t>OGU/BOLO</t>
  </si>
  <si>
    <t>OGUTA</t>
  </si>
  <si>
    <t>OKRIKA</t>
  </si>
  <si>
    <t>OHAJI/EGBEMA</t>
  </si>
  <si>
    <t>OMUMMA</t>
  </si>
  <si>
    <t>OKIGWE</t>
  </si>
  <si>
    <t>OPOBO/NKORO</t>
  </si>
  <si>
    <t>ONUIMO</t>
  </si>
  <si>
    <t>OYIGBO</t>
  </si>
  <si>
    <t>ORLU</t>
  </si>
  <si>
    <t>PORT HARCOURT</t>
  </si>
  <si>
    <t>ORSU</t>
  </si>
  <si>
    <t>TAI</t>
  </si>
  <si>
    <t>ORU</t>
  </si>
  <si>
    <t>RIVERS TOTAL</t>
  </si>
  <si>
    <t>ORU WEST</t>
  </si>
  <si>
    <t>BINJI</t>
  </si>
  <si>
    <t>OWERRI MUNICIPAL</t>
  </si>
  <si>
    <t>BODINGA</t>
  </si>
  <si>
    <t>OWERRI NORTH</t>
  </si>
  <si>
    <t>DANGE-SHUNI</t>
  </si>
  <si>
    <t>OWERRI WEST</t>
  </si>
  <si>
    <t>GADA</t>
  </si>
  <si>
    <t>IMO TOTAL</t>
  </si>
  <si>
    <t>GORONYO</t>
  </si>
  <si>
    <t xml:space="preserve">JIGAWA </t>
  </si>
  <si>
    <t>AUYO</t>
  </si>
  <si>
    <t>GUDU</t>
  </si>
  <si>
    <t>BABURA</t>
  </si>
  <si>
    <t>GWADABAWA</t>
  </si>
  <si>
    <t>BIRNIN KUDU</t>
  </si>
  <si>
    <t>ILLELA</t>
  </si>
  <si>
    <t>BIRNIWA</t>
  </si>
  <si>
    <t>ISA</t>
  </si>
  <si>
    <t>GAGARAWA</t>
  </si>
  <si>
    <t>KEBBE</t>
  </si>
  <si>
    <t>BUJI</t>
  </si>
  <si>
    <t>KWARE</t>
  </si>
  <si>
    <t>DUTSE</t>
  </si>
  <si>
    <t>RABAH</t>
  </si>
  <si>
    <t>GARKI</t>
  </si>
  <si>
    <t>SABON BIRNI</t>
  </si>
  <si>
    <t>GUMEL</t>
  </si>
  <si>
    <t>SHAGARI</t>
  </si>
  <si>
    <t>GURI</t>
  </si>
  <si>
    <t>SILAME</t>
  </si>
  <si>
    <t>GWARAM</t>
  </si>
  <si>
    <t>SOKOTO NORTH</t>
  </si>
  <si>
    <t>GWIWA</t>
  </si>
  <si>
    <t>SOKOTO SOUTH</t>
  </si>
  <si>
    <t>HADEJIA</t>
  </si>
  <si>
    <t>TAMBUWAL</t>
  </si>
  <si>
    <t>JAHUN</t>
  </si>
  <si>
    <t>TANGAZA</t>
  </si>
  <si>
    <t>KAFIN HAUSA</t>
  </si>
  <si>
    <t>TURETA</t>
  </si>
  <si>
    <t>KAUGAMA</t>
  </si>
  <si>
    <t>WAMAKKO</t>
  </si>
  <si>
    <t>KAZAURE</t>
  </si>
  <si>
    <t>WURNO</t>
  </si>
  <si>
    <t>KIRI-KASAMMA</t>
  </si>
  <si>
    <t>YABO</t>
  </si>
  <si>
    <t>KIYAWA</t>
  </si>
  <si>
    <t>SOKOTO TOTAL</t>
  </si>
  <si>
    <t>MAIGATARI</t>
  </si>
  <si>
    <t>ARDO KOLA</t>
  </si>
  <si>
    <t>MALAM MADORI</t>
  </si>
  <si>
    <t>BALI</t>
  </si>
  <si>
    <t>MIGA</t>
  </si>
  <si>
    <t>DONGA</t>
  </si>
  <si>
    <t>RINGIM</t>
  </si>
  <si>
    <t>GASHAKA</t>
  </si>
  <si>
    <t>RONI</t>
  </si>
  <si>
    <t>GASSOL</t>
  </si>
  <si>
    <t>SULE TAKARKAR</t>
  </si>
  <si>
    <t>IBI</t>
  </si>
  <si>
    <t>TAURA</t>
  </si>
  <si>
    <t>JALINGO</t>
  </si>
  <si>
    <t>YANKWASHI</t>
  </si>
  <si>
    <t>KARIM LAMIDU</t>
  </si>
  <si>
    <t>JIGAWA TOTAL</t>
  </si>
  <si>
    <t>KURMI</t>
  </si>
  <si>
    <t xml:space="preserve">KADUNA </t>
  </si>
  <si>
    <t>BIRNIN GWARI</t>
  </si>
  <si>
    <t>LAU</t>
  </si>
  <si>
    <t>CHIKUN</t>
  </si>
  <si>
    <t>SARDAUNA</t>
  </si>
  <si>
    <t>GIWA</t>
  </si>
  <si>
    <t>TAKUM</t>
  </si>
  <si>
    <t>KAJURU</t>
  </si>
  <si>
    <t>USSA</t>
  </si>
  <si>
    <t>IGABI</t>
  </si>
  <si>
    <t>WUKARI</t>
  </si>
  <si>
    <t>IKARA</t>
  </si>
  <si>
    <t>YORRO</t>
  </si>
  <si>
    <t>JABA</t>
  </si>
  <si>
    <t>ZING</t>
  </si>
  <si>
    <t>JEMA'A</t>
  </si>
  <si>
    <t>TARABA TOTAL</t>
  </si>
  <si>
    <t>KACHIA</t>
  </si>
  <si>
    <t>BADE</t>
  </si>
  <si>
    <t>KADUNA NORTH</t>
  </si>
  <si>
    <t>BURSARI</t>
  </si>
  <si>
    <t>KADUNA SOUTH</t>
  </si>
  <si>
    <t>DAMATURU</t>
  </si>
  <si>
    <t>KAGARKO</t>
  </si>
  <si>
    <t>FIKA</t>
  </si>
  <si>
    <t>KAURA</t>
  </si>
  <si>
    <t>FUNE</t>
  </si>
  <si>
    <t>KAURU</t>
  </si>
  <si>
    <t>GEIDAM</t>
  </si>
  <si>
    <t>KUBAU</t>
  </si>
  <si>
    <t>GUJBA</t>
  </si>
  <si>
    <t>KUDAN</t>
  </si>
  <si>
    <t>GULAMI</t>
  </si>
  <si>
    <t>LERE</t>
  </si>
  <si>
    <t>JAKUSKO</t>
  </si>
  <si>
    <t>MAKARFI</t>
  </si>
  <si>
    <t>KARASUWA</t>
  </si>
  <si>
    <t>SABON GARI</t>
  </si>
  <si>
    <t>MACHINA</t>
  </si>
  <si>
    <t>SANGA</t>
  </si>
  <si>
    <t>NANGERE</t>
  </si>
  <si>
    <t>SOBA</t>
  </si>
  <si>
    <t>NGURU</t>
  </si>
  <si>
    <t>ZANGON KATAF</t>
  </si>
  <si>
    <t>POTISKUM</t>
  </si>
  <si>
    <t>ZARIA</t>
  </si>
  <si>
    <t>TARMUA</t>
  </si>
  <si>
    <t>KADUNA TOTAL</t>
  </si>
  <si>
    <t>YUNUSARI</t>
  </si>
  <si>
    <t>AJINGI</t>
  </si>
  <si>
    <t>YUSUFARI</t>
  </si>
  <si>
    <t>ALBASU</t>
  </si>
  <si>
    <t>YOBE STATE</t>
  </si>
  <si>
    <t>BAGWAI</t>
  </si>
  <si>
    <t>ANKA</t>
  </si>
  <si>
    <t>BEBEJI</t>
  </si>
  <si>
    <t>BAKURA</t>
  </si>
  <si>
    <t>BICHI</t>
  </si>
  <si>
    <t>BUKKUYUM</t>
  </si>
  <si>
    <t>BUNKURE</t>
  </si>
  <si>
    <t>BUNGUDU</t>
  </si>
  <si>
    <t>DALA</t>
  </si>
  <si>
    <t>GUMMI</t>
  </si>
  <si>
    <t>DANBATTA</t>
  </si>
  <si>
    <t>GUSAU</t>
  </si>
  <si>
    <t>DAWAKIN KUDU</t>
  </si>
  <si>
    <t>KAURA NAMODA</t>
  </si>
  <si>
    <t>DAWAKIN TOFA</t>
  </si>
  <si>
    <t>DOGUWA</t>
  </si>
  <si>
    <t>MARADUN</t>
  </si>
  <si>
    <t>FAGGE</t>
  </si>
  <si>
    <t>MARU</t>
  </si>
  <si>
    <t>GABASAWA</t>
  </si>
  <si>
    <t>SHINKAFI</t>
  </si>
  <si>
    <t>GARKO</t>
  </si>
  <si>
    <t>TALATA MAFARA</t>
  </si>
  <si>
    <t>GARUN MALLAM</t>
  </si>
  <si>
    <t>TSAFE</t>
  </si>
  <si>
    <t>GAYA</t>
  </si>
  <si>
    <t>ZURMI</t>
  </si>
  <si>
    <t>GEZAWA</t>
  </si>
  <si>
    <t>ZAMFARA TOTAL</t>
  </si>
  <si>
    <t>GWALE</t>
  </si>
  <si>
    <t>FCT-ABUJA</t>
  </si>
  <si>
    <t>ABAJI</t>
  </si>
  <si>
    <t>GWARZO</t>
  </si>
  <si>
    <t>ABUJA MUNICIPAL</t>
  </si>
  <si>
    <t>KABO</t>
  </si>
  <si>
    <t>BWARI</t>
  </si>
  <si>
    <t>KANO MUNICIPAL</t>
  </si>
  <si>
    <t>GWAGWALADA</t>
  </si>
  <si>
    <t>KARAYE</t>
  </si>
  <si>
    <t>KUJE</t>
  </si>
  <si>
    <t>KIBIYA</t>
  </si>
  <si>
    <t>KWALI</t>
  </si>
  <si>
    <t>KIRU</t>
  </si>
  <si>
    <t>FCT-ABUJA TOTAL</t>
  </si>
  <si>
    <t>KUMBOTSO</t>
  </si>
  <si>
    <t>Grand Total</t>
  </si>
  <si>
    <t>SUBTOTAL</t>
  </si>
  <si>
    <t>NET STATUTORY====&gt;&gt;</t>
  </si>
  <si>
    <t>FORPUBLGCEXPORTmk</t>
  </si>
  <si>
    <t>LGCDEDUCTIONDATAFORPUBLGC</t>
  </si>
  <si>
    <r>
      <rPr>
        <b/>
        <sz val="14"/>
        <rFont val="Times New Roman"/>
        <charset val="134"/>
      </rPr>
      <t xml:space="preserve">Details of Distribution of Ecology Revenue Allocation to States by Federation Account Allocation Committee for the month of </t>
    </r>
    <r>
      <rPr>
        <sz val="14"/>
        <rFont val="Times New Roman"/>
        <charset val="134"/>
      </rPr>
      <t xml:space="preserve"> </t>
    </r>
    <r>
      <rPr>
        <b/>
        <sz val="14"/>
        <rFont val="Times New Roman"/>
        <charset val="134"/>
      </rPr>
      <t xml:space="preserve"> October, 2022 Shared in November, 2022</t>
    </r>
  </si>
  <si>
    <t>S/N</t>
  </si>
  <si>
    <t>Gross Statutory Allocation (Ecology)</t>
  </si>
  <si>
    <t>Distribution of ₦70 billion from non oil for the month of November 2022(Ecology)</t>
  </si>
  <si>
    <t>Distribution of ₦30 billion from non oil for the month of November 2022 (Ecology)</t>
  </si>
  <si>
    <t>Distribution of Exchange Gain for the month of November 2022 (Ecology)</t>
  </si>
  <si>
    <t>Summary of Distribution of Revenue Allocation to Local Government Councils by Federation Account Allocation Committee for the month of October, 2022 Shared in November, 2022</t>
  </si>
  <si>
    <t>Distribution of ₦30 Billion from Non Oil for the month of November</t>
  </si>
  <si>
    <t>Total Ecology Fund</t>
  </si>
  <si>
    <t>a</t>
  </si>
  <si>
    <t>b</t>
  </si>
  <si>
    <t>c</t>
  </si>
  <si>
    <t>d</t>
  </si>
  <si>
    <t>e</t>
  </si>
  <si>
    <t>f</t>
  </si>
  <si>
    <t>g</t>
  </si>
  <si>
    <t>h= f - g</t>
  </si>
  <si>
    <t>i</t>
  </si>
  <si>
    <t>j = a+b+c+d+e+h+i</t>
  </si>
  <si>
    <t xml:space="preserve"> Distribution of Ecology to Local Government Councils by Federation Account Allocation Committee for the month of October, 2022 Shared in November, 2022</t>
  </si>
  <si>
    <t>S/NO</t>
  </si>
  <si>
    <t>STATE</t>
  </si>
  <si>
    <t>LOCAL GOVERNMENTS COUNCILS</t>
  </si>
  <si>
    <t xml:space="preserve"> STATUTORY REVENUE</t>
  </si>
  <si>
    <t>Distribution of ₦30 billion from non oil for the month of November 2022(Ecology)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</si>
</sst>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&quot; &quot;"/>
    <numFmt numFmtId="167" formatCode="#,##0.0000000_ ;\-#,##0.0000000&quot; &quot;"/>
  </numFmts>
  <fonts count="25">
    <font>
      <sz val="10"/>
      <name val="Arial"/>
      <charset val="134"/>
    </font>
    <font>
      <sz val="10"/>
      <name val="Times New Roman"/>
      <charset val="134"/>
    </font>
    <font>
      <b/>
      <sz val="14"/>
      <name val="Times New Roman"/>
      <charset val="134"/>
    </font>
    <font>
      <b/>
      <sz val="10"/>
      <color indexed="8"/>
      <name val="Times New Roman"/>
      <charset val="134"/>
    </font>
    <font>
      <b/>
      <sz val="10"/>
      <name val="Times New Roman"/>
      <charset val="134"/>
    </font>
    <font>
      <b/>
      <sz val="11"/>
      <color indexed="8"/>
      <name val="Times New Roman"/>
      <charset val="134"/>
    </font>
    <font>
      <b/>
      <sz val="12"/>
      <name val="Times New Roman"/>
      <charset val="134"/>
    </font>
    <font>
      <sz val="11"/>
      <color indexed="8"/>
      <name val="Times New Roman"/>
      <charset val="134"/>
    </font>
    <font>
      <sz val="14"/>
      <name val="Times New Roman"/>
      <charset val="134"/>
    </font>
    <font>
      <b/>
      <sz val="12"/>
      <color indexed="8"/>
      <name val="Times New Roman"/>
      <charset val="134"/>
    </font>
    <font>
      <sz val="14"/>
      <color indexed="8"/>
      <name val="Times New Roman"/>
      <charset val="134"/>
    </font>
    <font>
      <b/>
      <sz val="13"/>
      <name val="Times New Roman"/>
      <charset val="134"/>
    </font>
    <font>
      <b/>
      <sz val="20"/>
      <name val="Times New Roman"/>
      <charset val="134"/>
    </font>
    <font>
      <b/>
      <u/>
      <sz val="16"/>
      <name val="Times New Roman"/>
      <charset val="134"/>
    </font>
    <font>
      <b/>
      <u val="singleAccounting"/>
      <sz val="10"/>
      <name val="Times New Roman"/>
      <charset val="134"/>
    </font>
    <font>
      <sz val="18"/>
      <name val="Times New Roman"/>
      <charset val="134"/>
    </font>
    <font>
      <b/>
      <u/>
      <sz val="14"/>
      <name val="Times New Roman"/>
      <charset val="134"/>
    </font>
    <font>
      <b/>
      <sz val="16"/>
      <name val="Times New Roman"/>
      <charset val="134"/>
    </font>
    <font>
      <sz val="12"/>
      <name val="Times New Roman"/>
      <charset val="134"/>
    </font>
    <font>
      <sz val="16"/>
      <name val="Times New Roman"/>
      <charset val="134"/>
    </font>
    <font>
      <b/>
      <sz val="18"/>
      <name val="Times New Roman"/>
      <charset val="134"/>
    </font>
    <font>
      <b/>
      <sz val="22"/>
      <name val="Times New Roman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sz val="1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</borders>
  <cellStyleXfs count="7">
    <xf numFmtId="0" fontId="0" fillId="0" borderId="0"/>
    <xf numFmtId="43" fontId="24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76">
    <xf numFmtId="0" fontId="0" fillId="0" borderId="0" xfId="0"/>
    <xf numFmtId="0" fontId="1" fillId="0" borderId="0" xfId="0" applyFont="1"/>
    <xf numFmtId="0" fontId="3" fillId="2" borderId="1" xfId="4" applyFont="1" applyFill="1" applyBorder="1" applyAlignment="1">
      <alignment horizontal="center"/>
    </xf>
    <xf numFmtId="0" fontId="3" fillId="2" borderId="1" xfId="4" applyFont="1" applyFill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3" borderId="2" xfId="0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/>
    </xf>
    <xf numFmtId="0" fontId="5" fillId="2" borderId="3" xfId="4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7" fillId="0" borderId="3" xfId="4" applyFont="1" applyBorder="1" applyAlignment="1">
      <alignment horizontal="right" wrapText="1"/>
    </xf>
    <xf numFmtId="0" fontId="7" fillId="0" borderId="3" xfId="4" applyFont="1" applyBorder="1" applyAlignment="1">
      <alignment wrapText="1"/>
    </xf>
    <xf numFmtId="164" fontId="7" fillId="0" borderId="3" xfId="4" applyNumberFormat="1" applyFont="1" applyBorder="1" applyAlignment="1">
      <alignment horizontal="right" wrapText="1"/>
    </xf>
    <xf numFmtId="164" fontId="1" fillId="0" borderId="3" xfId="0" applyNumberFormat="1" applyFont="1" applyBorder="1"/>
    <xf numFmtId="0" fontId="1" fillId="0" borderId="3" xfId="0" applyFont="1" applyBorder="1"/>
    <xf numFmtId="164" fontId="4" fillId="0" borderId="3" xfId="0" applyNumberFormat="1" applyFont="1" applyBorder="1"/>
    <xf numFmtId="0" fontId="8" fillId="0" borderId="0" xfId="0" applyFont="1"/>
    <xf numFmtId="0" fontId="2" fillId="2" borderId="3" xfId="2" applyFont="1" applyFill="1" applyBorder="1" applyAlignment="1">
      <alignment horizontal="center"/>
    </xf>
    <xf numFmtId="43" fontId="6" fillId="0" borderId="3" xfId="1" applyFont="1" applyBorder="1" applyAlignment="1">
      <alignment horizontal="center" wrapText="1"/>
    </xf>
    <xf numFmtId="43" fontId="6" fillId="0" borderId="3" xfId="1" applyFont="1" applyBorder="1" applyAlignment="1">
      <alignment horizontal="center"/>
    </xf>
    <xf numFmtId="0" fontId="9" fillId="2" borderId="3" xfId="6" applyFont="1" applyFill="1" applyBorder="1" applyAlignment="1">
      <alignment horizontal="center" wrapText="1"/>
    </xf>
    <xf numFmtId="0" fontId="10" fillId="0" borderId="3" xfId="2" applyFont="1" applyBorder="1" applyAlignment="1">
      <alignment horizontal="right" wrapText="1"/>
    </xf>
    <xf numFmtId="0" fontId="10" fillId="0" borderId="3" xfId="2" applyFont="1" applyBorder="1" applyAlignment="1">
      <alignment wrapText="1"/>
    </xf>
    <xf numFmtId="43" fontId="10" fillId="0" borderId="3" xfId="1" applyFont="1" applyBorder="1" applyAlignment="1">
      <alignment wrapText="1"/>
    </xf>
    <xf numFmtId="164" fontId="10" fillId="0" borderId="3" xfId="2" applyNumberFormat="1" applyFont="1" applyBorder="1" applyAlignment="1">
      <alignment horizontal="right" wrapText="1"/>
    </xf>
    <xf numFmtId="0" fontId="8" fillId="0" borderId="3" xfId="0" applyFont="1" applyBorder="1"/>
    <xf numFmtId="43" fontId="2" fillId="0" borderId="3" xfId="0" applyNumberFormat="1" applyFont="1" applyBorder="1"/>
    <xf numFmtId="165" fontId="8" fillId="0" borderId="0" xfId="0" applyNumberFormat="1" applyFont="1"/>
    <xf numFmtId="43" fontId="8" fillId="0" borderId="0" xfId="1" applyFont="1"/>
    <xf numFmtId="0" fontId="4" fillId="0" borderId="3" xfId="0" applyFont="1" applyBorder="1" applyAlignment="1">
      <alignment horizontal="center" wrapText="1"/>
    </xf>
    <xf numFmtId="0" fontId="9" fillId="2" borderId="4" xfId="6" applyFont="1" applyFill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6" fontId="8" fillId="0" borderId="3" xfId="0" applyNumberFormat="1" applyFont="1" applyBorder="1"/>
    <xf numFmtId="167" fontId="8" fillId="0" borderId="0" xfId="0" applyNumberFormat="1" applyFont="1"/>
    <xf numFmtId="43" fontId="8" fillId="0" borderId="0" xfId="0" applyNumberFormat="1" applyFont="1"/>
    <xf numFmtId="0" fontId="11" fillId="0" borderId="3" xfId="0" applyFont="1" applyBorder="1"/>
    <xf numFmtId="43" fontId="11" fillId="0" borderId="3" xfId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0" fillId="2" borderId="3" xfId="5" applyFont="1" applyFill="1" applyBorder="1" applyAlignment="1">
      <alignment horizontal="center"/>
    </xf>
    <xf numFmtId="0" fontId="10" fillId="0" borderId="3" xfId="5" applyFont="1" applyBorder="1" applyAlignment="1">
      <alignment horizontal="right" wrapText="1"/>
    </xf>
    <xf numFmtId="0" fontId="10" fillId="0" borderId="3" xfId="5" applyFont="1" applyBorder="1" applyAlignment="1">
      <alignment wrapText="1"/>
    </xf>
    <xf numFmtId="43" fontId="8" fillId="0" borderId="3" xfId="1" applyFont="1" applyBorder="1"/>
    <xf numFmtId="43" fontId="8" fillId="0" borderId="3" xfId="0" applyNumberFormat="1" applyFont="1" applyBorder="1"/>
    <xf numFmtId="165" fontId="8" fillId="0" borderId="3" xfId="0" applyNumberFormat="1" applyFont="1" applyBorder="1"/>
    <xf numFmtId="0" fontId="1" fillId="0" borderId="0" xfId="0" applyFont="1" applyAlignment="1">
      <alignment vertic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43" fontId="1" fillId="0" borderId="3" xfId="1" applyFont="1" applyBorder="1"/>
    <xf numFmtId="43" fontId="4" fillId="0" borderId="3" xfId="1" applyFont="1" applyBorder="1"/>
    <xf numFmtId="0" fontId="1" fillId="0" borderId="2" xfId="0" applyFont="1" applyBorder="1"/>
    <xf numFmtId="0" fontId="1" fillId="0" borderId="9" xfId="0" applyFont="1" applyBorder="1"/>
    <xf numFmtId="0" fontId="1" fillId="4" borderId="0" xfId="0" applyFont="1" applyFill="1"/>
    <xf numFmtId="43" fontId="1" fillId="0" borderId="3" xfId="0" applyNumberFormat="1" applyFont="1" applyBorder="1"/>
    <xf numFmtId="0" fontId="4" fillId="0" borderId="9" xfId="0" applyFont="1" applyBorder="1" applyAlignment="1">
      <alignment vertical="center"/>
    </xf>
    <xf numFmtId="1" fontId="1" fillId="0" borderId="3" xfId="0" applyNumberFormat="1" applyFont="1" applyBorder="1"/>
    <xf numFmtId="43" fontId="1" fillId="0" borderId="3" xfId="1" applyFont="1" applyBorder="1" applyAlignment="1">
      <alignment wrapText="1"/>
    </xf>
    <xf numFmtId="1" fontId="1" fillId="0" borderId="4" xfId="0" applyNumberFormat="1" applyFont="1" applyBorder="1"/>
    <xf numFmtId="43" fontId="1" fillId="0" borderId="5" xfId="1" applyFont="1" applyBorder="1"/>
    <xf numFmtId="43" fontId="7" fillId="0" borderId="3" xfId="3" applyNumberFormat="1" applyFont="1" applyBorder="1" applyAlignment="1">
      <alignment horizontal="right" wrapText="1"/>
    </xf>
    <xf numFmtId="43" fontId="1" fillId="0" borderId="3" xfId="1" applyFont="1" applyBorder="1" applyAlignment="1">
      <alignment horizontal="left" wrapText="1"/>
    </xf>
    <xf numFmtId="164" fontId="7" fillId="0" borderId="3" xfId="3" applyNumberFormat="1" applyFont="1" applyBorder="1" applyAlignment="1">
      <alignment horizontal="right" wrapText="1"/>
    </xf>
    <xf numFmtId="0" fontId="1" fillId="3" borderId="3" xfId="0" applyFont="1" applyFill="1" applyBorder="1"/>
    <xf numFmtId="43" fontId="1" fillId="3" borderId="3" xfId="0" applyNumberFormat="1" applyFont="1" applyFill="1" applyBorder="1"/>
    <xf numFmtId="43" fontId="4" fillId="3" borderId="3" xfId="0" applyNumberFormat="1" applyFont="1" applyFill="1" applyBorder="1"/>
    <xf numFmtId="43" fontId="1" fillId="0" borderId="8" xfId="1" applyFont="1" applyFill="1" applyBorder="1"/>
    <xf numFmtId="165" fontId="14" fillId="0" borderId="0" xfId="0" applyNumberFormat="1" applyFont="1"/>
    <xf numFmtId="0" fontId="1" fillId="3" borderId="0" xfId="0" applyFont="1" applyFill="1"/>
    <xf numFmtId="43" fontId="1" fillId="3" borderId="0" xfId="0" applyNumberFormat="1" applyFont="1" applyFill="1"/>
    <xf numFmtId="0" fontId="4" fillId="4" borderId="0" xfId="0" applyFont="1" applyFill="1"/>
    <xf numFmtId="43" fontId="1" fillId="0" borderId="0" xfId="0" applyNumberFormat="1" applyFont="1"/>
    <xf numFmtId="43" fontId="4" fillId="0" borderId="2" xfId="1" applyFont="1" applyBorder="1"/>
    <xf numFmtId="43" fontId="4" fillId="0" borderId="11" xfId="1" applyFont="1" applyBorder="1"/>
    <xf numFmtId="43" fontId="1" fillId="0" borderId="0" xfId="1" applyFont="1"/>
    <xf numFmtId="43" fontId="4" fillId="0" borderId="12" xfId="0" applyNumberFormat="1" applyFont="1" applyBorder="1"/>
    <xf numFmtId="43" fontId="4" fillId="0" borderId="0" xfId="0" applyNumberFormat="1" applyFont="1"/>
    <xf numFmtId="165" fontId="1" fillId="0" borderId="0" xfId="0" applyNumberFormat="1" applyFont="1"/>
    <xf numFmtId="0" fontId="6" fillId="0" borderId="3" xfId="0" applyFont="1" applyBorder="1" applyAlignment="1">
      <alignment horizontal="center" wrapText="1"/>
    </xf>
    <xf numFmtId="0" fontId="18" fillId="0" borderId="3" xfId="0" applyFont="1" applyBorder="1"/>
    <xf numFmtId="39" fontId="18" fillId="0" borderId="3" xfId="0" applyNumberFormat="1" applyFont="1" applyBorder="1"/>
    <xf numFmtId="37" fontId="18" fillId="0" borderId="3" xfId="0" applyNumberFormat="1" applyFont="1" applyBorder="1" applyAlignment="1">
      <alignment horizontal="center"/>
    </xf>
    <xf numFmtId="43" fontId="18" fillId="0" borderId="3" xfId="1" applyFont="1" applyBorder="1"/>
    <xf numFmtId="43" fontId="18" fillId="0" borderId="3" xfId="0" applyNumberFormat="1" applyFont="1" applyBorder="1"/>
    <xf numFmtId="0" fontId="18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43" fontId="6" fillId="0" borderId="13" xfId="1" applyFont="1" applyBorder="1"/>
    <xf numFmtId="0" fontId="1" fillId="3" borderId="0" xfId="0" applyFont="1" applyFill="1" applyAlignment="1">
      <alignment horizontal="right"/>
    </xf>
    <xf numFmtId="165" fontId="1" fillId="3" borderId="0" xfId="0" applyNumberFormat="1" applyFont="1" applyFill="1"/>
    <xf numFmtId="0" fontId="4" fillId="0" borderId="0" xfId="0" applyFont="1"/>
    <xf numFmtId="0" fontId="19" fillId="0" borderId="0" xfId="0" applyFont="1"/>
    <xf numFmtId="43" fontId="4" fillId="3" borderId="8" xfId="1" applyFont="1" applyFill="1" applyBorder="1"/>
    <xf numFmtId="43" fontId="4" fillId="3" borderId="0" xfId="1" applyFont="1" applyFill="1" applyBorder="1"/>
    <xf numFmtId="43" fontId="6" fillId="0" borderId="5" xfId="0" applyNumberFormat="1" applyFont="1" applyBorder="1"/>
    <xf numFmtId="43" fontId="18" fillId="0" borderId="5" xfId="1" applyFont="1" applyBorder="1"/>
    <xf numFmtId="43" fontId="18" fillId="0" borderId="5" xfId="0" applyNumberFormat="1" applyFont="1" applyBorder="1"/>
    <xf numFmtId="0" fontId="20" fillId="0" borderId="9" xfId="0" applyFont="1" applyBorder="1"/>
    <xf numFmtId="0" fontId="20" fillId="0" borderId="9" xfId="0" applyFont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9" fillId="0" borderId="3" xfId="0" applyFont="1" applyBorder="1"/>
    <xf numFmtId="43" fontId="17" fillId="0" borderId="3" xfId="1" applyFont="1" applyBorder="1" applyAlignment="1"/>
    <xf numFmtId="43" fontId="17" fillId="0" borderId="4" xfId="1" applyFont="1" applyBorder="1" applyAlignment="1"/>
    <xf numFmtId="43" fontId="17" fillId="0" borderId="3" xfId="1" applyFont="1" applyBorder="1"/>
    <xf numFmtId="43" fontId="17" fillId="0" borderId="3" xfId="1" applyFont="1" applyBorder="1" applyAlignment="1">
      <alignment horizontal="center"/>
    </xf>
    <xf numFmtId="0" fontId="19" fillId="0" borderId="3" xfId="0" applyFont="1" applyBorder="1" applyAlignment="1">
      <alignment wrapText="1"/>
    </xf>
    <xf numFmtId="0" fontId="17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43" fontId="17" fillId="0" borderId="0" xfId="1" applyFont="1" applyBorder="1" applyAlignment="1">
      <alignment horizontal="center"/>
    </xf>
    <xf numFmtId="43" fontId="19" fillId="0" borderId="0" xfId="0" applyNumberFormat="1" applyFont="1"/>
    <xf numFmtId="0" fontId="17" fillId="0" borderId="8" xfId="0" applyFont="1" applyBorder="1" applyAlignment="1">
      <alignment horizontal="center" wrapText="1"/>
    </xf>
    <xf numFmtId="0" fontId="17" fillId="0" borderId="3" xfId="0" applyFont="1" applyBorder="1" applyAlignment="1">
      <alignment wrapText="1"/>
    </xf>
    <xf numFmtId="43" fontId="19" fillId="0" borderId="9" xfId="1" applyFont="1" applyBorder="1"/>
    <xf numFmtId="43" fontId="19" fillId="0" borderId="3" xfId="1" applyFont="1" applyBorder="1"/>
    <xf numFmtId="43" fontId="17" fillId="0" borderId="16" xfId="1" applyFont="1" applyBorder="1"/>
    <xf numFmtId="0" fontId="17" fillId="0" borderId="0" xfId="0" applyFont="1"/>
    <xf numFmtId="165" fontId="19" fillId="0" borderId="0" xfId="0" applyNumberFormat="1" applyFont="1"/>
    <xf numFmtId="43" fontId="17" fillId="0" borderId="0" xfId="1" applyFont="1"/>
    <xf numFmtId="43" fontId="19" fillId="0" borderId="0" xfId="1" applyFont="1"/>
    <xf numFmtId="0" fontId="0" fillId="5" borderId="0" xfId="0" applyFill="1" applyProtection="1">
      <protection locked="0"/>
    </xf>
    <xf numFmtId="17" fontId="22" fillId="5" borderId="0" xfId="0" applyNumberFormat="1" applyFont="1" applyFill="1"/>
    <xf numFmtId="2" fontId="0" fillId="0" borderId="0" xfId="0" applyNumberFormat="1"/>
    <xf numFmtId="17" fontId="0" fillId="0" borderId="0" xfId="0" applyNumberFormat="1"/>
    <xf numFmtId="0" fontId="20" fillId="0" borderId="3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</cellXfs>
  <cellStyles count="7">
    <cellStyle name="Comma" xfId="1" builtinId="3"/>
    <cellStyle name="Normal" xfId="0" builtinId="0"/>
    <cellStyle name="Normal_ECO INDIVIDUALS LGCS NOV 22" xfId="4" xr:uid="{00000000-0005-0000-0000-000026000000}"/>
    <cellStyle name="Normal_lgc eco dec 21" xfId="2" xr:uid="{00000000-0005-0000-0000-000024000000}"/>
    <cellStyle name="Normal_lgcs data" xfId="3" xr:uid="{00000000-0005-0000-0000-000025000000}"/>
    <cellStyle name="Normal_states eco dec 21" xfId="5" xr:uid="{00000000-0005-0000-0000-000033000000}"/>
    <cellStyle name="Normal_TOTALDATA_1" xfId="6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ColWidth="9" defaultRowHeight="13.2"/>
  <cols>
    <col min="2" max="2" width="23" customWidth="1"/>
    <col min="6" max="6" width="24.5546875" customWidth="1"/>
  </cols>
  <sheetData>
    <row r="1" spans="1:8" ht="23.1" customHeight="1">
      <c r="B1">
        <f ca="1">MONTH(NOW())</f>
        <v>2</v>
      </c>
      <c r="C1">
        <f ca="1">YEAR(NOW())</f>
        <v>2023</v>
      </c>
    </row>
    <row r="2" spans="1:8" ht="23.1" customHeight="1"/>
    <row r="3" spans="1:8" ht="23.1" customHeight="1">
      <c r="B3" t="s">
        <v>0</v>
      </c>
      <c r="F3" t="s">
        <v>1</v>
      </c>
    </row>
    <row r="4" spans="1:8" ht="23.1" customHeight="1">
      <c r="B4" t="s">
        <v>2</v>
      </c>
      <c r="C4" t="s">
        <v>3</v>
      </c>
      <c r="D4" t="s">
        <v>4</v>
      </c>
      <c r="F4" t="s">
        <v>2</v>
      </c>
      <c r="G4" t="s">
        <v>3</v>
      </c>
      <c r="H4" t="s">
        <v>4</v>
      </c>
    </row>
    <row r="5" spans="1:8" ht="23.1" customHeight="1">
      <c r="B5" s="120" t="e">
        <f>IF(G5=1,F5-1,F5)</f>
        <v>#REF!</v>
      </c>
      <c r="C5" s="120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121" t="e">
        <f>LOOKUP(C5,A8:B19)</f>
        <v>#REF!</v>
      </c>
      <c r="F6" s="121" t="e">
        <f>IF(G5=1,LOOKUP(G5,E8:F19),LOOKUP(G5,A8:B19))</f>
        <v>#REF!</v>
      </c>
    </row>
    <row r="8" spans="1:8">
      <c r="A8">
        <v>1</v>
      </c>
      <c r="B8" s="122" t="e">
        <f>D8&amp;"-"&amp;RIGHT(B$5,2)</f>
        <v>#REF!</v>
      </c>
      <c r="D8" s="123" t="s">
        <v>5</v>
      </c>
      <c r="E8">
        <v>1</v>
      </c>
      <c r="F8" s="122" t="e">
        <f>D8&amp;"-"&amp;RIGHT(F$5,2)</f>
        <v>#REF!</v>
      </c>
    </row>
    <row r="9" spans="1:8">
      <c r="A9">
        <v>2</v>
      </c>
      <c r="B9" s="122" t="e">
        <f t="shared" ref="B9:B19" si="0">D9&amp;"-"&amp;RIGHT(B$5,2)</f>
        <v>#REF!</v>
      </c>
      <c r="D9" s="123" t="s">
        <v>6</v>
      </c>
      <c r="E9">
        <v>2</v>
      </c>
      <c r="F9" s="122" t="e">
        <f t="shared" ref="F9:F19" si="1">D9&amp;"-"&amp;RIGHT(F$5,2)</f>
        <v>#REF!</v>
      </c>
    </row>
    <row r="10" spans="1:8">
      <c r="A10">
        <v>3</v>
      </c>
      <c r="B10" s="122" t="e">
        <f t="shared" si="0"/>
        <v>#REF!</v>
      </c>
      <c r="D10" s="123" t="s">
        <v>7</v>
      </c>
      <c r="E10">
        <v>3</v>
      </c>
      <c r="F10" s="122" t="e">
        <f t="shared" si="1"/>
        <v>#REF!</v>
      </c>
    </row>
    <row r="11" spans="1:8">
      <c r="A11">
        <v>4</v>
      </c>
      <c r="B11" s="122" t="e">
        <f t="shared" si="0"/>
        <v>#REF!</v>
      </c>
      <c r="D11" s="123" t="s">
        <v>8</v>
      </c>
      <c r="E11">
        <v>4</v>
      </c>
      <c r="F11" s="122" t="e">
        <f t="shared" si="1"/>
        <v>#REF!</v>
      </c>
    </row>
    <row r="12" spans="1:8">
      <c r="A12">
        <v>5</v>
      </c>
      <c r="B12" s="122" t="e">
        <f t="shared" si="0"/>
        <v>#REF!</v>
      </c>
      <c r="D12" s="123" t="s">
        <v>9</v>
      </c>
      <c r="E12">
        <v>5</v>
      </c>
      <c r="F12" s="122" t="e">
        <f t="shared" si="1"/>
        <v>#REF!</v>
      </c>
    </row>
    <row r="13" spans="1:8">
      <c r="A13">
        <v>6</v>
      </c>
      <c r="B13" s="122" t="e">
        <f t="shared" si="0"/>
        <v>#REF!</v>
      </c>
      <c r="D13" s="123" t="s">
        <v>10</v>
      </c>
      <c r="E13">
        <v>6</v>
      </c>
      <c r="F13" s="122" t="e">
        <f t="shared" si="1"/>
        <v>#REF!</v>
      </c>
    </row>
    <row r="14" spans="1:8">
      <c r="A14">
        <v>7</v>
      </c>
      <c r="B14" s="122" t="e">
        <f t="shared" si="0"/>
        <v>#REF!</v>
      </c>
      <c r="D14" s="123" t="s">
        <v>11</v>
      </c>
      <c r="E14">
        <v>7</v>
      </c>
      <c r="F14" s="122" t="e">
        <f t="shared" si="1"/>
        <v>#REF!</v>
      </c>
    </row>
    <row r="15" spans="1:8">
      <c r="A15">
        <v>8</v>
      </c>
      <c r="B15" s="122" t="e">
        <f t="shared" si="0"/>
        <v>#REF!</v>
      </c>
      <c r="D15" s="123" t="s">
        <v>12</v>
      </c>
      <c r="E15">
        <v>8</v>
      </c>
      <c r="F15" s="122" t="e">
        <f t="shared" si="1"/>
        <v>#REF!</v>
      </c>
    </row>
    <row r="16" spans="1:8">
      <c r="A16">
        <v>9</v>
      </c>
      <c r="B16" s="122" t="e">
        <f t="shared" si="0"/>
        <v>#REF!</v>
      </c>
      <c r="D16" s="123" t="s">
        <v>13</v>
      </c>
      <c r="E16">
        <v>9</v>
      </c>
      <c r="F16" s="122" t="e">
        <f t="shared" si="1"/>
        <v>#REF!</v>
      </c>
    </row>
    <row r="17" spans="1:6">
      <c r="A17">
        <v>10</v>
      </c>
      <c r="B17" s="122" t="e">
        <f t="shared" si="0"/>
        <v>#REF!</v>
      </c>
      <c r="D17" s="123" t="s">
        <v>14</v>
      </c>
      <c r="E17">
        <v>10</v>
      </c>
      <c r="F17" s="122" t="e">
        <f t="shared" si="1"/>
        <v>#REF!</v>
      </c>
    </row>
    <row r="18" spans="1:6">
      <c r="A18">
        <v>11</v>
      </c>
      <c r="B18" s="122" t="e">
        <f t="shared" si="0"/>
        <v>#REF!</v>
      </c>
      <c r="D18" s="123" t="s">
        <v>15</v>
      </c>
      <c r="E18">
        <v>11</v>
      </c>
      <c r="F18" s="122" t="e">
        <f t="shared" si="1"/>
        <v>#REF!</v>
      </c>
    </row>
    <row r="19" spans="1:6">
      <c r="A19">
        <v>12</v>
      </c>
      <c r="B19" s="122" t="e">
        <f t="shared" si="0"/>
        <v>#REF!</v>
      </c>
      <c r="D19" s="123" t="s">
        <v>16</v>
      </c>
      <c r="E19">
        <v>12</v>
      </c>
      <c r="F19" s="122" t="e">
        <f t="shared" si="1"/>
        <v>#REF!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2"/>
  <sheetViews>
    <sheetView tabSelected="1" topLeftCell="A24" zoomScale="70" zoomScaleNormal="70" workbookViewId="0">
      <pane xSplit="2" topLeftCell="D1" activePane="topRight" state="frozen"/>
      <selection activeCell="A20" sqref="A20"/>
      <selection pane="topRight" activeCell="E31" sqref="E31"/>
    </sheetView>
  </sheetViews>
  <sheetFormatPr defaultColWidth="9.109375" defaultRowHeight="21"/>
  <cols>
    <col min="1" max="1" width="6.33203125" style="90" customWidth="1"/>
    <col min="2" max="2" width="40.88671875" style="90" customWidth="1"/>
    <col min="3" max="3" width="35.109375" style="90" customWidth="1"/>
    <col min="4" max="4" width="39" style="90" customWidth="1"/>
    <col min="5" max="5" width="34.109375" style="90" customWidth="1"/>
    <col min="6" max="6" width="37.6640625" style="90" customWidth="1"/>
    <col min="7" max="7" width="32" style="90" customWidth="1"/>
    <col min="8" max="8" width="31" style="90" customWidth="1"/>
    <col min="9" max="9" width="42.109375" style="90" customWidth="1"/>
    <col min="10" max="10" width="34" style="90" customWidth="1"/>
    <col min="11" max="11" width="27" style="90" bestFit="1" customWidth="1"/>
    <col min="12" max="16384" width="9.109375" style="90"/>
  </cols>
  <sheetData>
    <row r="1" spans="1:10" ht="30" customHeight="1">
      <c r="A1" s="126" t="s">
        <v>17</v>
      </c>
      <c r="B1" s="126"/>
      <c r="C1" s="126"/>
      <c r="D1" s="126"/>
      <c r="E1" s="126"/>
      <c r="F1" s="126"/>
      <c r="G1" s="126"/>
      <c r="H1" s="126"/>
    </row>
    <row r="2" spans="1:10" ht="30" customHeight="1">
      <c r="A2" s="126" t="s">
        <v>18</v>
      </c>
      <c r="B2" s="126"/>
      <c r="C2" s="126"/>
      <c r="D2" s="126"/>
      <c r="E2" s="126"/>
      <c r="F2" s="126"/>
      <c r="G2" s="126"/>
      <c r="H2" s="126"/>
    </row>
    <row r="3" spans="1:10" ht="40.5" customHeight="1">
      <c r="A3" s="127" t="s">
        <v>19</v>
      </c>
      <c r="B3" s="127"/>
      <c r="C3" s="127"/>
      <c r="D3" s="127"/>
      <c r="E3" s="127"/>
      <c r="F3" s="127"/>
      <c r="G3" s="127"/>
      <c r="H3" s="127"/>
    </row>
    <row r="4" spans="1:10" ht="99.75" customHeight="1">
      <c r="A4" s="96" t="s">
        <v>20</v>
      </c>
      <c r="B4" s="97" t="s">
        <v>21</v>
      </c>
      <c r="C4" s="97" t="s">
        <v>22</v>
      </c>
      <c r="D4" s="98" t="s">
        <v>23</v>
      </c>
      <c r="E4" s="98" t="s">
        <v>24</v>
      </c>
      <c r="F4" s="99" t="s">
        <v>25</v>
      </c>
      <c r="G4" s="97" t="s">
        <v>26</v>
      </c>
      <c r="H4" s="97" t="s">
        <v>27</v>
      </c>
    </row>
    <row r="5" spans="1:10" ht="30" customHeight="1">
      <c r="A5" s="100"/>
      <c r="B5" s="100"/>
      <c r="C5" s="124" t="s">
        <v>28</v>
      </c>
      <c r="D5" s="124" t="s">
        <v>28</v>
      </c>
      <c r="E5" s="124" t="s">
        <v>28</v>
      </c>
      <c r="F5" s="124" t="s">
        <v>28</v>
      </c>
      <c r="G5" s="124" t="s">
        <v>28</v>
      </c>
      <c r="H5" s="124" t="s">
        <v>28</v>
      </c>
    </row>
    <row r="6" spans="1:10" ht="30" customHeight="1">
      <c r="A6" s="101">
        <v>1</v>
      </c>
      <c r="B6" s="101" t="s">
        <v>29</v>
      </c>
      <c r="C6" s="102">
        <v>206575829660.76199</v>
      </c>
      <c r="D6" s="103">
        <v>36876000000</v>
      </c>
      <c r="E6" s="102">
        <v>15804000000</v>
      </c>
      <c r="F6" s="104">
        <v>2706698300.6719999</v>
      </c>
      <c r="G6" s="103">
        <v>31992428488.8195</v>
      </c>
      <c r="H6" s="102">
        <f>C6+D6+E6+F6+G6</f>
        <v>293954956450.25348</v>
      </c>
      <c r="I6" s="110"/>
      <c r="J6" s="110"/>
    </row>
    <row r="7" spans="1:10" ht="30" customHeight="1">
      <c r="A7" s="101">
        <v>2</v>
      </c>
      <c r="B7" s="101" t="s">
        <v>30</v>
      </c>
      <c r="C7" s="102">
        <v>104778021422.467</v>
      </c>
      <c r="D7" s="102">
        <v>18704000000</v>
      </c>
      <c r="E7" s="102">
        <v>8016000000</v>
      </c>
      <c r="F7" s="104">
        <v>1372873549.6199999</v>
      </c>
      <c r="G7" s="102">
        <v>106641428296.065</v>
      </c>
      <c r="H7" s="102">
        <f>C7+D7+E7+F7+G7</f>
        <v>239512323268.15198</v>
      </c>
      <c r="I7" s="110"/>
    </row>
    <row r="8" spans="1:10" ht="30" customHeight="1">
      <c r="A8" s="101">
        <v>3</v>
      </c>
      <c r="B8" s="101" t="s">
        <v>31</v>
      </c>
      <c r="C8" s="102">
        <v>80779462623.608307</v>
      </c>
      <c r="D8" s="102">
        <v>14420000000</v>
      </c>
      <c r="E8" s="102">
        <v>6180000000</v>
      </c>
      <c r="F8" s="104">
        <v>1058427961.16</v>
      </c>
      <c r="G8" s="102">
        <v>74648999807.245499</v>
      </c>
      <c r="H8" s="102">
        <f t="shared" ref="H8:H20" si="0">C8+D8+E8+F8+G8</f>
        <v>177086890392.01379</v>
      </c>
      <c r="J8" s="119"/>
    </row>
    <row r="9" spans="1:10" ht="30" customHeight="1">
      <c r="A9" s="101">
        <v>4</v>
      </c>
      <c r="B9" s="101" t="s">
        <v>32</v>
      </c>
      <c r="C9" s="102">
        <v>25591121732.533501</v>
      </c>
      <c r="D9" s="105">
        <v>0</v>
      </c>
      <c r="E9" s="105">
        <v>0</v>
      </c>
      <c r="F9" s="104">
        <v>636675102.23979998</v>
      </c>
      <c r="G9" s="102">
        <v>0</v>
      </c>
      <c r="H9" s="102">
        <f t="shared" si="0"/>
        <v>26227796834.7733</v>
      </c>
      <c r="J9" s="110"/>
    </row>
    <row r="10" spans="1:10" ht="30" customHeight="1">
      <c r="A10" s="101">
        <v>5</v>
      </c>
      <c r="B10" s="101" t="s">
        <v>33</v>
      </c>
      <c r="C10" s="102">
        <v>11084950514.58</v>
      </c>
      <c r="D10" s="105">
        <v>0</v>
      </c>
      <c r="E10" s="105">
        <v>0</v>
      </c>
      <c r="F10" s="104">
        <v>0</v>
      </c>
      <c r="G10" s="102">
        <v>940562331.22000003</v>
      </c>
      <c r="H10" s="102">
        <f t="shared" si="0"/>
        <v>12025512845.799999</v>
      </c>
    </row>
    <row r="11" spans="1:10" ht="30" customHeight="1">
      <c r="A11" s="101">
        <v>6</v>
      </c>
      <c r="B11" s="106" t="s">
        <v>34</v>
      </c>
      <c r="C11" s="102">
        <v>8600265659.5599995</v>
      </c>
      <c r="D11" s="105">
        <v>0</v>
      </c>
      <c r="E11" s="105">
        <v>0</v>
      </c>
      <c r="F11" s="104">
        <v>0</v>
      </c>
      <c r="G11" s="102">
        <v>8221072402.1199999</v>
      </c>
      <c r="H11" s="102">
        <f t="shared" si="0"/>
        <v>16821338061.68</v>
      </c>
      <c r="J11" s="110"/>
    </row>
    <row r="12" spans="1:10" ht="30" customHeight="1">
      <c r="A12" s="101">
        <v>7</v>
      </c>
      <c r="B12" s="106" t="s">
        <v>35</v>
      </c>
      <c r="C12" s="102">
        <v>4707772396.6999998</v>
      </c>
      <c r="D12" s="105">
        <v>0</v>
      </c>
      <c r="E12" s="105">
        <v>0</v>
      </c>
      <c r="F12" s="104">
        <v>0</v>
      </c>
      <c r="G12" s="102">
        <v>0</v>
      </c>
      <c r="H12" s="102">
        <f t="shared" si="0"/>
        <v>4707772396.6999998</v>
      </c>
    </row>
    <row r="13" spans="1:10" ht="30" customHeight="1">
      <c r="A13" s="101">
        <v>8</v>
      </c>
      <c r="B13" s="106" t="s">
        <v>36</v>
      </c>
      <c r="C13" s="102">
        <v>5845520310.0900002</v>
      </c>
      <c r="D13" s="105">
        <v>0</v>
      </c>
      <c r="E13" s="105">
        <v>0</v>
      </c>
      <c r="F13" s="104">
        <v>0</v>
      </c>
      <c r="G13" s="102"/>
      <c r="H13" s="102">
        <f t="shared" si="0"/>
        <v>5845520310.0900002</v>
      </c>
    </row>
    <row r="14" spans="1:10" ht="38.25" customHeight="1">
      <c r="A14" s="101">
        <v>9</v>
      </c>
      <c r="B14" s="106" t="s">
        <v>37</v>
      </c>
      <c r="C14" s="102">
        <v>100000000</v>
      </c>
      <c r="D14" s="105">
        <v>0</v>
      </c>
      <c r="E14" s="105">
        <v>0</v>
      </c>
      <c r="F14" s="104">
        <v>0</v>
      </c>
      <c r="G14" s="102">
        <v>0</v>
      </c>
      <c r="H14" s="102">
        <f t="shared" si="0"/>
        <v>100000000</v>
      </c>
    </row>
    <row r="15" spans="1:10" ht="38.25" customHeight="1">
      <c r="A15" s="101">
        <v>10</v>
      </c>
      <c r="B15" s="106" t="s">
        <v>38</v>
      </c>
      <c r="C15" s="102">
        <v>4000000000</v>
      </c>
      <c r="D15" s="105">
        <v>0</v>
      </c>
      <c r="E15" s="105">
        <v>0</v>
      </c>
      <c r="F15" s="104">
        <v>0</v>
      </c>
      <c r="G15" s="102">
        <v>0</v>
      </c>
      <c r="H15" s="102">
        <f t="shared" si="0"/>
        <v>4000000000</v>
      </c>
    </row>
    <row r="16" spans="1:10" ht="63">
      <c r="A16" s="101">
        <v>11</v>
      </c>
      <c r="B16" s="106" t="s">
        <v>39</v>
      </c>
      <c r="C16" s="105">
        <v>27592449969.43</v>
      </c>
      <c r="D16" s="105">
        <v>0</v>
      </c>
      <c r="E16" s="105">
        <v>0</v>
      </c>
      <c r="F16" s="104">
        <v>0</v>
      </c>
      <c r="G16" s="102">
        <v>0</v>
      </c>
      <c r="H16" s="102">
        <f t="shared" si="0"/>
        <v>27592449969.43</v>
      </c>
    </row>
    <row r="17" spans="1:11" ht="63">
      <c r="A17" s="101">
        <v>12</v>
      </c>
      <c r="B17" s="106" t="s">
        <v>40</v>
      </c>
      <c r="C17" s="105">
        <v>44451836161.889999</v>
      </c>
      <c r="D17" s="105">
        <v>0</v>
      </c>
      <c r="E17" s="105">
        <v>0</v>
      </c>
      <c r="F17" s="104">
        <v>0</v>
      </c>
      <c r="G17" s="102">
        <v>0</v>
      </c>
      <c r="H17" s="102">
        <f t="shared" si="0"/>
        <v>44451836161.889999</v>
      </c>
    </row>
    <row r="18" spans="1:11" ht="42">
      <c r="A18" s="101">
        <v>13</v>
      </c>
      <c r="B18" s="106" t="s">
        <v>41</v>
      </c>
      <c r="C18" s="105">
        <v>18163078852.380001</v>
      </c>
      <c r="D18" s="105">
        <v>0</v>
      </c>
      <c r="E18" s="105">
        <v>0</v>
      </c>
      <c r="F18" s="104">
        <v>0</v>
      </c>
      <c r="G18" s="102">
        <v>0</v>
      </c>
      <c r="H18" s="102">
        <f t="shared" si="0"/>
        <v>18163078852.380001</v>
      </c>
    </row>
    <row r="19" spans="1:11" ht="42.75" customHeight="1">
      <c r="A19" s="101">
        <v>14</v>
      </c>
      <c r="B19" s="106" t="s">
        <v>42</v>
      </c>
      <c r="C19" s="105">
        <v>0</v>
      </c>
      <c r="D19" s="105">
        <v>0</v>
      </c>
      <c r="E19" s="105">
        <v>0</v>
      </c>
      <c r="F19" s="104">
        <v>0</v>
      </c>
      <c r="G19" s="102">
        <v>6596377008</v>
      </c>
      <c r="H19" s="102">
        <f t="shared" si="0"/>
        <v>6596377008</v>
      </c>
    </row>
    <row r="20" spans="1:11" ht="42.75" customHeight="1">
      <c r="A20" s="101">
        <v>15</v>
      </c>
      <c r="B20" s="106" t="s">
        <v>43</v>
      </c>
      <c r="C20" s="105">
        <v>80000000000</v>
      </c>
      <c r="D20" s="105">
        <v>0</v>
      </c>
      <c r="E20" s="105">
        <v>0</v>
      </c>
      <c r="F20" s="104">
        <v>0</v>
      </c>
      <c r="G20" s="102">
        <v>0</v>
      </c>
      <c r="H20" s="102">
        <f t="shared" si="0"/>
        <v>80000000000</v>
      </c>
    </row>
    <row r="21" spans="1:11" ht="30" customHeight="1">
      <c r="A21" s="101"/>
      <c r="B21" s="107" t="s">
        <v>44</v>
      </c>
      <c r="C21" s="105">
        <f>SUM(C6:C20)</f>
        <v>622270309304.00085</v>
      </c>
      <c r="D21" s="105">
        <f t="shared" ref="D21:H21" si="1">SUM(D6:D20)</f>
        <v>70000000000</v>
      </c>
      <c r="E21" s="105">
        <f t="shared" si="1"/>
        <v>30000000000</v>
      </c>
      <c r="F21" s="105">
        <f t="shared" si="1"/>
        <v>5774674913.6917992</v>
      </c>
      <c r="G21" s="105">
        <f t="shared" si="1"/>
        <v>229040868333.47</v>
      </c>
      <c r="H21" s="105">
        <f t="shared" si="1"/>
        <v>957085852551.1626</v>
      </c>
    </row>
    <row r="22" spans="1:11" ht="50.25" customHeight="1">
      <c r="B22" s="108"/>
      <c r="C22" s="109"/>
      <c r="D22" s="109"/>
      <c r="E22" s="109"/>
      <c r="H22" s="110"/>
    </row>
    <row r="23" spans="1:11" ht="55.5" customHeight="1">
      <c r="A23" s="128" t="s">
        <v>45</v>
      </c>
      <c r="B23" s="129"/>
      <c r="C23" s="129"/>
      <c r="D23" s="129"/>
      <c r="E23" s="129"/>
      <c r="F23" s="129"/>
      <c r="G23" s="129"/>
      <c r="H23" s="129"/>
      <c r="I23" s="129"/>
      <c r="J23" s="129"/>
    </row>
    <row r="24" spans="1:11" ht="30" customHeight="1">
      <c r="A24" s="100">
        <v>0</v>
      </c>
      <c r="B24" s="100">
        <v>1</v>
      </c>
      <c r="C24" s="100">
        <v>2</v>
      </c>
      <c r="D24" s="100">
        <v>3</v>
      </c>
      <c r="E24" s="100" t="s">
        <v>46</v>
      </c>
      <c r="F24" s="100">
        <v>5</v>
      </c>
      <c r="G24" s="100">
        <v>6</v>
      </c>
      <c r="H24" s="100">
        <v>7</v>
      </c>
      <c r="I24" s="100">
        <v>8</v>
      </c>
      <c r="J24" s="100" t="s">
        <v>47</v>
      </c>
    </row>
    <row r="25" spans="1:11" ht="86.25" customHeight="1">
      <c r="A25" s="107" t="s">
        <v>20</v>
      </c>
      <c r="B25" s="107" t="s">
        <v>21</v>
      </c>
      <c r="C25" s="111" t="s">
        <v>48</v>
      </c>
      <c r="D25" s="107" t="s">
        <v>49</v>
      </c>
      <c r="E25" s="107" t="s">
        <v>50</v>
      </c>
      <c r="F25" s="107" t="s">
        <v>23</v>
      </c>
      <c r="G25" s="107" t="s">
        <v>24</v>
      </c>
      <c r="H25" s="112" t="s">
        <v>25</v>
      </c>
      <c r="I25" s="107" t="s">
        <v>51</v>
      </c>
      <c r="J25" s="107" t="s">
        <v>27</v>
      </c>
    </row>
    <row r="26" spans="1:11" ht="22.8">
      <c r="A26" s="101"/>
      <c r="B26" s="101"/>
      <c r="C26" s="124" t="s">
        <v>28</v>
      </c>
      <c r="D26" s="124" t="s">
        <v>28</v>
      </c>
      <c r="E26" s="124" t="s">
        <v>28</v>
      </c>
      <c r="F26" s="124" t="s">
        <v>28</v>
      </c>
      <c r="G26" s="124" t="s">
        <v>28</v>
      </c>
      <c r="H26" s="124" t="s">
        <v>28</v>
      </c>
      <c r="I26" s="124" t="s">
        <v>28</v>
      </c>
      <c r="J26" s="124" t="s">
        <v>28</v>
      </c>
    </row>
    <row r="27" spans="1:11">
      <c r="A27" s="101">
        <v>1</v>
      </c>
      <c r="B27" s="101" t="s">
        <v>52</v>
      </c>
      <c r="C27" s="113">
        <v>190184657147.82001</v>
      </c>
      <c r="D27" s="113">
        <v>106676443266.58</v>
      </c>
      <c r="E27" s="113">
        <f>C27-D27</f>
        <v>83508213881.240005</v>
      </c>
      <c r="F27" s="113">
        <v>33950000000</v>
      </c>
      <c r="G27" s="113">
        <v>14550000000</v>
      </c>
      <c r="H27" s="114">
        <v>2491929908.5500002</v>
      </c>
      <c r="I27" s="114">
        <v>29859599922.900002</v>
      </c>
      <c r="J27" s="114">
        <f>E27+F27+G27+H27+I27</f>
        <v>164359743712.69</v>
      </c>
      <c r="K27" s="110">
        <f>F27+G27+H27</f>
        <v>50991929908.550003</v>
      </c>
    </row>
    <row r="28" spans="1:11">
      <c r="A28" s="101">
        <v>2</v>
      </c>
      <c r="B28" s="101" t="s">
        <v>53</v>
      </c>
      <c r="C28" s="113">
        <v>3921333137.0700002</v>
      </c>
      <c r="D28" s="113">
        <v>0</v>
      </c>
      <c r="E28" s="113">
        <f t="shared" ref="E28:E31" si="2">C28-D28</f>
        <v>3921333137.0700002</v>
      </c>
      <c r="F28" s="113">
        <v>700000000</v>
      </c>
      <c r="G28" s="113">
        <v>300000000</v>
      </c>
      <c r="H28" s="114">
        <v>51379998.109999999</v>
      </c>
      <c r="I28" s="114">
        <v>0</v>
      </c>
      <c r="J28" s="114">
        <f t="shared" ref="J28:J31" si="3">E28+F28+G28+H28+I28</f>
        <v>4972713135.1799994</v>
      </c>
      <c r="K28" s="110">
        <f t="shared" ref="K28:K31" si="4">F28+G28+H28</f>
        <v>1051379998.11</v>
      </c>
    </row>
    <row r="29" spans="1:11">
      <c r="A29" s="101">
        <v>3</v>
      </c>
      <c r="B29" s="101" t="s">
        <v>54</v>
      </c>
      <c r="C29" s="113">
        <v>1960666568.53</v>
      </c>
      <c r="D29" s="113">
        <v>0</v>
      </c>
      <c r="E29" s="113">
        <f t="shared" si="2"/>
        <v>1960666568.53</v>
      </c>
      <c r="F29" s="113">
        <v>350000000</v>
      </c>
      <c r="G29" s="113">
        <v>150000000</v>
      </c>
      <c r="H29" s="114">
        <v>25689999.059999999</v>
      </c>
      <c r="I29" s="114">
        <v>0</v>
      </c>
      <c r="J29" s="114">
        <f t="shared" si="3"/>
        <v>2486356567.5899997</v>
      </c>
      <c r="K29" s="110">
        <f t="shared" si="4"/>
        <v>525689999.06</v>
      </c>
    </row>
    <row r="30" spans="1:11" ht="42">
      <c r="A30" s="101">
        <v>4</v>
      </c>
      <c r="B30" s="106" t="s">
        <v>55</v>
      </c>
      <c r="C30" s="113">
        <v>6587839670.2700005</v>
      </c>
      <c r="D30" s="113">
        <v>0</v>
      </c>
      <c r="E30" s="113">
        <f t="shared" si="2"/>
        <v>6587839670.2700005</v>
      </c>
      <c r="F30" s="113">
        <v>1176000000</v>
      </c>
      <c r="G30" s="113">
        <v>504000000</v>
      </c>
      <c r="H30" s="114">
        <v>86318396.829999998</v>
      </c>
      <c r="I30" s="114">
        <v>0</v>
      </c>
      <c r="J30" s="114">
        <f t="shared" si="3"/>
        <v>8354158067.1000004</v>
      </c>
      <c r="K30" s="110">
        <f t="shared" si="4"/>
        <v>1766318396.8299999</v>
      </c>
    </row>
    <row r="31" spans="1:11">
      <c r="A31" s="101">
        <v>5</v>
      </c>
      <c r="B31" s="101" t="s">
        <v>56</v>
      </c>
      <c r="C31" s="113">
        <v>3921333137.0700002</v>
      </c>
      <c r="D31" s="113">
        <v>69362636</v>
      </c>
      <c r="E31" s="113">
        <f t="shared" si="2"/>
        <v>3851970501.0700002</v>
      </c>
      <c r="F31" s="113">
        <v>700000000</v>
      </c>
      <c r="G31" s="113">
        <v>300000000</v>
      </c>
      <c r="H31" s="114">
        <v>51379998.109999999</v>
      </c>
      <c r="I31" s="114">
        <v>2132828565.9200001</v>
      </c>
      <c r="J31" s="114">
        <f t="shared" si="3"/>
        <v>7036179065.0999994</v>
      </c>
      <c r="K31" s="110">
        <f t="shared" si="4"/>
        <v>1051379998.11</v>
      </c>
    </row>
    <row r="32" spans="1:11" ht="36.75" customHeight="1">
      <c r="A32" s="101"/>
      <c r="B32" s="85" t="s">
        <v>27</v>
      </c>
      <c r="C32" s="115">
        <f>SUM(C27:C31)</f>
        <v>206575829660.76001</v>
      </c>
      <c r="D32" s="115">
        <f t="shared" ref="D32:J32" si="5">SUM(D27:D31)</f>
        <v>106745805902.58</v>
      </c>
      <c r="E32" s="115">
        <f t="shared" si="5"/>
        <v>99830023758.180023</v>
      </c>
      <c r="F32" s="115">
        <f t="shared" si="5"/>
        <v>36876000000</v>
      </c>
      <c r="G32" s="115">
        <f t="shared" si="5"/>
        <v>15804000000</v>
      </c>
      <c r="H32" s="115">
        <f t="shared" si="5"/>
        <v>2706698300.6600003</v>
      </c>
      <c r="I32" s="115">
        <f t="shared" si="5"/>
        <v>31992428488.82</v>
      </c>
      <c r="J32" s="115">
        <f t="shared" si="5"/>
        <v>187209150547.66</v>
      </c>
    </row>
    <row r="33" spans="1:10">
      <c r="D33" s="110"/>
    </row>
    <row r="34" spans="1:10" ht="32.1" customHeight="1">
      <c r="A34" s="130" t="s">
        <v>57</v>
      </c>
      <c r="B34" s="130"/>
      <c r="C34" s="130"/>
      <c r="D34" s="110"/>
      <c r="J34" s="110">
        <f>J32+106745805902.58</f>
        <v>293954956450.23999</v>
      </c>
    </row>
    <row r="35" spans="1:10" ht="60" customHeight="1">
      <c r="A35" s="131" t="s">
        <v>58</v>
      </c>
      <c r="B35" s="131"/>
      <c r="C35" s="131"/>
      <c r="D35" s="131"/>
      <c r="E35" s="131"/>
      <c r="F35" s="131"/>
      <c r="G35" s="131"/>
      <c r="H35" s="131"/>
      <c r="I35" s="131"/>
      <c r="J35" s="131"/>
    </row>
    <row r="36" spans="1:10" ht="42.75" customHeight="1">
      <c r="B36" s="116"/>
      <c r="C36" s="116"/>
      <c r="D36" s="116"/>
      <c r="G36" s="117"/>
      <c r="J36" s="110"/>
    </row>
    <row r="37" spans="1:10">
      <c r="B37" s="116"/>
      <c r="C37" s="116"/>
      <c r="D37" s="116"/>
      <c r="G37" s="117"/>
    </row>
    <row r="38" spans="1:10">
      <c r="B38" s="118"/>
      <c r="C38" s="116"/>
      <c r="D38" s="116"/>
    </row>
    <row r="39" spans="1:10" ht="22.8">
      <c r="B39" s="119"/>
      <c r="C39" s="132" t="s">
        <v>59</v>
      </c>
      <c r="D39" s="132"/>
    </row>
    <row r="40" spans="1:10" ht="35.25" customHeight="1">
      <c r="B40" s="119"/>
      <c r="C40" s="132" t="s">
        <v>60</v>
      </c>
      <c r="D40" s="132"/>
    </row>
    <row r="41" spans="1:10" ht="30.75" customHeight="1">
      <c r="B41" s="119"/>
      <c r="C41" s="133" t="s">
        <v>61</v>
      </c>
      <c r="D41" s="133"/>
    </row>
    <row r="42" spans="1:10" ht="22.8">
      <c r="B42" s="119"/>
      <c r="C42" s="132" t="s">
        <v>62</v>
      </c>
      <c r="D42" s="132"/>
    </row>
  </sheetData>
  <mergeCells count="10">
    <mergeCell ref="A35:J35"/>
    <mergeCell ref="C39:D39"/>
    <mergeCell ref="C40:D40"/>
    <mergeCell ref="C41:D41"/>
    <mergeCell ref="C42:D42"/>
    <mergeCell ref="A1:H1"/>
    <mergeCell ref="A2:H2"/>
    <mergeCell ref="A3:H3"/>
    <mergeCell ref="A23:J23"/>
    <mergeCell ref="A34:C34"/>
  </mergeCells>
  <pageMargins left="0.74803149606299202" right="0.74803149606299202" top="0.39370078740157499" bottom="0.41" header="0.511811023622047" footer="0.511811023622047"/>
  <pageSetup scale="3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54"/>
  <sheetViews>
    <sheetView topLeftCell="H37" zoomScale="130" zoomScaleNormal="130" workbookViewId="0">
      <selection activeCell="M47" sqref="A6:V48"/>
    </sheetView>
  </sheetViews>
  <sheetFormatPr defaultColWidth="8.88671875" defaultRowHeight="13.2"/>
  <cols>
    <col min="1" max="1" width="4.109375" style="1" customWidth="1"/>
    <col min="2" max="2" width="22.44140625" style="1" customWidth="1"/>
    <col min="3" max="3" width="7.44140625" style="1" customWidth="1"/>
    <col min="4" max="4" width="25.5546875" style="1" customWidth="1"/>
    <col min="5" max="5" width="23.6640625" style="1" customWidth="1"/>
    <col min="6" max="6" width="28.33203125" style="1" customWidth="1"/>
    <col min="7" max="7" width="21.33203125" style="1" customWidth="1"/>
    <col min="8" max="8" width="24.44140625" style="1" customWidth="1"/>
    <col min="9" max="9" width="22.6640625" style="1" customWidth="1"/>
    <col min="10" max="13" width="25.5546875" style="1" customWidth="1"/>
    <col min="14" max="19" width="22" style="1" customWidth="1"/>
    <col min="20" max="20" width="28" style="1" customWidth="1"/>
    <col min="21" max="21" width="29.44140625" style="1" customWidth="1"/>
    <col min="22" max="22" width="6.44140625" style="1" customWidth="1"/>
    <col min="23" max="23" width="8.88671875" style="1"/>
    <col min="24" max="24" width="16.33203125" style="1" customWidth="1"/>
    <col min="25" max="25" width="16.88671875" style="1" customWidth="1"/>
    <col min="26" max="26" width="21" style="1" customWidth="1"/>
    <col min="27" max="27" width="8.88671875" style="1"/>
    <col min="28" max="28" width="17.44140625" style="1" customWidth="1"/>
    <col min="29" max="29" width="12.33203125" style="1" customWidth="1"/>
    <col min="30" max="30" width="17.88671875" style="1" customWidth="1"/>
    <col min="31" max="32" width="8.88671875" style="1"/>
    <col min="33" max="33" width="17.88671875" style="1" customWidth="1"/>
    <col min="34" max="34" width="16.33203125" style="1" customWidth="1"/>
    <col min="35" max="35" width="17.88671875" style="1" customWidth="1"/>
    <col min="36" max="16384" width="8.88671875" style="1"/>
  </cols>
  <sheetData>
    <row r="1" spans="1:35" ht="22.8">
      <c r="A1" s="134" t="s">
        <v>63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</row>
    <row r="2" spans="1:35" ht="24.6">
      <c r="A2" s="135" t="s">
        <v>64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</row>
    <row r="3" spans="1:35" ht="18" customHeight="1">
      <c r="A3" s="136" t="s">
        <v>65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</row>
    <row r="4" spans="1:35" ht="17.399999999999999">
      <c r="A4" s="137" t="s">
        <v>66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35" ht="20.399999999999999"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</row>
    <row r="6" spans="1:35" ht="15.6">
      <c r="A6" s="8">
        <v>1</v>
      </c>
      <c r="B6" s="8">
        <v>2</v>
      </c>
      <c r="C6" s="8">
        <v>3</v>
      </c>
      <c r="D6" s="8">
        <v>4</v>
      </c>
      <c r="E6" s="8">
        <v>5</v>
      </c>
      <c r="F6" s="8" t="s">
        <v>67</v>
      </c>
      <c r="G6" s="8">
        <v>7</v>
      </c>
      <c r="H6" s="8">
        <v>8</v>
      </c>
      <c r="I6" s="8">
        <v>9</v>
      </c>
      <c r="J6" s="8" t="s">
        <v>68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  <c r="P6" s="8">
        <v>16</v>
      </c>
      <c r="Q6" s="8">
        <v>17</v>
      </c>
      <c r="R6" s="8">
        <v>18</v>
      </c>
      <c r="S6" s="8">
        <v>19</v>
      </c>
      <c r="T6" s="8" t="s">
        <v>69</v>
      </c>
      <c r="U6" s="8" t="s">
        <v>70</v>
      </c>
      <c r="V6" s="79"/>
    </row>
    <row r="7" spans="1:35" ht="12.75" customHeight="1">
      <c r="A7" s="143" t="s">
        <v>20</v>
      </c>
      <c r="B7" s="143" t="s">
        <v>21</v>
      </c>
      <c r="C7" s="143" t="s">
        <v>71</v>
      </c>
      <c r="D7" s="143" t="s">
        <v>72</v>
      </c>
      <c r="E7" s="143" t="s">
        <v>73</v>
      </c>
      <c r="F7" s="143" t="s">
        <v>74</v>
      </c>
      <c r="G7" s="138" t="s">
        <v>75</v>
      </c>
      <c r="H7" s="139"/>
      <c r="I7" s="140"/>
      <c r="J7" s="143" t="s">
        <v>50</v>
      </c>
      <c r="K7" s="143" t="s">
        <v>76</v>
      </c>
      <c r="L7" s="143" t="s">
        <v>77</v>
      </c>
      <c r="M7" s="143" t="s">
        <v>78</v>
      </c>
      <c r="N7" s="143" t="s">
        <v>79</v>
      </c>
      <c r="O7" s="143" t="s">
        <v>80</v>
      </c>
      <c r="P7" s="143" t="s">
        <v>81</v>
      </c>
      <c r="Q7" s="143" t="s">
        <v>82</v>
      </c>
      <c r="R7" s="143" t="s">
        <v>83</v>
      </c>
      <c r="S7" s="143" t="s">
        <v>84</v>
      </c>
      <c r="T7" s="143" t="s">
        <v>85</v>
      </c>
      <c r="U7" s="143" t="s">
        <v>86</v>
      </c>
      <c r="V7" s="145" t="s">
        <v>20</v>
      </c>
    </row>
    <row r="8" spans="1:35" ht="50.25" customHeight="1">
      <c r="A8" s="144"/>
      <c r="B8" s="144"/>
      <c r="C8" s="144"/>
      <c r="D8" s="144"/>
      <c r="E8" s="144"/>
      <c r="F8" s="144"/>
      <c r="G8" s="78" t="s">
        <v>87</v>
      </c>
      <c r="H8" s="78" t="s">
        <v>88</v>
      </c>
      <c r="I8" s="78" t="s">
        <v>89</v>
      </c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6"/>
    </row>
    <row r="9" spans="1:35" ht="21" customHeight="1">
      <c r="A9" s="79"/>
      <c r="B9" s="79"/>
      <c r="C9" s="79"/>
      <c r="D9" s="125" t="s">
        <v>28</v>
      </c>
      <c r="E9" s="125" t="s">
        <v>28</v>
      </c>
      <c r="F9" s="125" t="s">
        <v>28</v>
      </c>
      <c r="G9" s="125" t="s">
        <v>28</v>
      </c>
      <c r="H9" s="125" t="s">
        <v>28</v>
      </c>
      <c r="I9" s="125" t="s">
        <v>28</v>
      </c>
      <c r="J9" s="125" t="s">
        <v>28</v>
      </c>
      <c r="K9" s="125" t="s">
        <v>28</v>
      </c>
      <c r="L9" s="125" t="s">
        <v>28</v>
      </c>
      <c r="M9" s="125" t="s">
        <v>28</v>
      </c>
      <c r="N9" s="125" t="s">
        <v>28</v>
      </c>
      <c r="O9" s="125" t="s">
        <v>28</v>
      </c>
      <c r="P9" s="125" t="s">
        <v>28</v>
      </c>
      <c r="Q9" s="125" t="s">
        <v>28</v>
      </c>
      <c r="R9" s="125" t="s">
        <v>28</v>
      </c>
      <c r="S9" s="125" t="s">
        <v>28</v>
      </c>
      <c r="T9" s="125" t="s">
        <v>28</v>
      </c>
      <c r="U9" s="125" t="s">
        <v>28</v>
      </c>
      <c r="V9" s="79"/>
    </row>
    <row r="10" spans="1:35" ht="30" customHeight="1">
      <c r="A10" s="79">
        <v>1</v>
      </c>
      <c r="B10" s="80" t="s">
        <v>90</v>
      </c>
      <c r="C10" s="81">
        <v>17</v>
      </c>
      <c r="D10" s="82">
        <v>2517600638.96</v>
      </c>
      <c r="E10" s="82">
        <v>344937123.72000003</v>
      </c>
      <c r="F10" s="83">
        <f>D10+E10</f>
        <v>2862537762.6800003</v>
      </c>
      <c r="G10" s="82">
        <v>65118215.920000002</v>
      </c>
      <c r="H10" s="82">
        <v>0</v>
      </c>
      <c r="I10" s="82">
        <f>831997298.27-H10-G10</f>
        <v>766879082.35000002</v>
      </c>
      <c r="J10" s="82">
        <f>F10-G10-H10-I10</f>
        <v>2030540464.4100003</v>
      </c>
      <c r="K10" s="82">
        <v>449418701.67000002</v>
      </c>
      <c r="L10" s="82">
        <v>192608015.00459999</v>
      </c>
      <c r="M10" s="82">
        <v>36927437.326300003</v>
      </c>
      <c r="N10" s="82">
        <v>88410868.258399993</v>
      </c>
      <c r="O10" s="82">
        <f>N10/2</f>
        <v>44205434.129199997</v>
      </c>
      <c r="P10" s="82">
        <f>N10-O10</f>
        <v>44205434.129199997</v>
      </c>
      <c r="Q10" s="82">
        <v>2192996908.5500002</v>
      </c>
      <c r="R10" s="93">
        <v>0</v>
      </c>
      <c r="S10" s="82">
        <f>Q10-R10</f>
        <v>2192996908.5500002</v>
      </c>
      <c r="T10" s="93">
        <f t="shared" ref="T10:T45" si="0">F10+K10+L10+M10+N10+Q10</f>
        <v>5822899693.4893007</v>
      </c>
      <c r="U10" s="94">
        <f t="shared" ref="U10:U45" si="1">J10+K10+L10+M10+P10+S10</f>
        <v>4946696961.0901012</v>
      </c>
      <c r="V10" s="79">
        <v>1</v>
      </c>
      <c r="AI10" s="77">
        <v>0</v>
      </c>
    </row>
    <row r="11" spans="1:35" ht="30" customHeight="1">
      <c r="A11" s="79">
        <v>2</v>
      </c>
      <c r="B11" s="80" t="s">
        <v>91</v>
      </c>
      <c r="C11" s="84">
        <v>21</v>
      </c>
      <c r="D11" s="82">
        <v>2678294137.1799998</v>
      </c>
      <c r="E11" s="82">
        <v>0</v>
      </c>
      <c r="F11" s="83">
        <f t="shared" ref="F11:F45" si="2">D11+E11</f>
        <v>2678294137.1799998</v>
      </c>
      <c r="G11" s="82">
        <v>81744975.519999996</v>
      </c>
      <c r="H11" s="82">
        <v>0</v>
      </c>
      <c r="I11" s="82">
        <f>717902902.29-H11-G11</f>
        <v>636157926.76999998</v>
      </c>
      <c r="J11" s="82">
        <f t="shared" ref="J11:J45" si="3">F11-G11-H11-I11</f>
        <v>1960391234.8899999</v>
      </c>
      <c r="K11" s="82">
        <v>478104213.66610003</v>
      </c>
      <c r="L11" s="82">
        <v>204901805.85550001</v>
      </c>
      <c r="M11" s="82">
        <v>35092847.995499998</v>
      </c>
      <c r="N11" s="82">
        <v>94053960.1329</v>
      </c>
      <c r="O11" s="82">
        <v>0</v>
      </c>
      <c r="P11" s="82">
        <f t="shared" ref="P11:P45" si="4">N11-O11</f>
        <v>94053960.1329</v>
      </c>
      <c r="Q11" s="82">
        <v>2303619719.8299999</v>
      </c>
      <c r="R11" s="93">
        <v>0</v>
      </c>
      <c r="S11" s="82">
        <f t="shared" ref="S11:S45" si="5">Q11-R11</f>
        <v>2303619719.8299999</v>
      </c>
      <c r="T11" s="93">
        <f t="shared" si="0"/>
        <v>5794066684.6599998</v>
      </c>
      <c r="U11" s="94">
        <f t="shared" si="1"/>
        <v>5076163782.3699999</v>
      </c>
      <c r="V11" s="79">
        <v>2</v>
      </c>
      <c r="AI11" s="77">
        <v>0</v>
      </c>
    </row>
    <row r="12" spans="1:35" ht="30" customHeight="1">
      <c r="A12" s="79">
        <v>3</v>
      </c>
      <c r="B12" s="80" t="s">
        <v>92</v>
      </c>
      <c r="C12" s="84">
        <v>31</v>
      </c>
      <c r="D12" s="82">
        <v>2703183314.1100001</v>
      </c>
      <c r="E12" s="82">
        <v>17238931852.330002</v>
      </c>
      <c r="F12" s="83">
        <f t="shared" si="2"/>
        <v>19942115166.440002</v>
      </c>
      <c r="G12" s="82">
        <v>52072982.520000003</v>
      </c>
      <c r="H12" s="82">
        <v>0</v>
      </c>
      <c r="I12" s="82">
        <f>1238470421.35-H12-G12</f>
        <v>1186397438.8299999</v>
      </c>
      <c r="J12" s="82">
        <f t="shared" si="3"/>
        <v>18703644745.090004</v>
      </c>
      <c r="K12" s="82">
        <v>482547198.5517</v>
      </c>
      <c r="L12" s="82">
        <v>206805942.23500001</v>
      </c>
      <c r="M12" s="82">
        <v>234288670.7563</v>
      </c>
      <c r="N12" s="82">
        <v>94927996.187000006</v>
      </c>
      <c r="O12" s="82">
        <f>N12/2</f>
        <v>47463998.093500003</v>
      </c>
      <c r="P12" s="82">
        <f t="shared" si="4"/>
        <v>47463998.093500003</v>
      </c>
      <c r="Q12" s="82">
        <v>2523680916.71</v>
      </c>
      <c r="R12" s="93">
        <v>0</v>
      </c>
      <c r="S12" s="82">
        <f t="shared" si="5"/>
        <v>2523680916.71</v>
      </c>
      <c r="T12" s="93">
        <f t="shared" si="0"/>
        <v>23484365890.880005</v>
      </c>
      <c r="U12" s="94">
        <f t="shared" si="1"/>
        <v>22198431471.436504</v>
      </c>
      <c r="V12" s="79">
        <v>3</v>
      </c>
      <c r="AI12" s="77">
        <v>0</v>
      </c>
    </row>
    <row r="13" spans="1:35" ht="30" customHeight="1">
      <c r="A13" s="79">
        <v>4</v>
      </c>
      <c r="B13" s="80" t="s">
        <v>93</v>
      </c>
      <c r="C13" s="84">
        <v>21</v>
      </c>
      <c r="D13" s="82">
        <v>2673276668.4200001</v>
      </c>
      <c r="E13" s="82">
        <v>640816621.02999997</v>
      </c>
      <c r="F13" s="83">
        <f t="shared" si="2"/>
        <v>3314093289.4499998</v>
      </c>
      <c r="G13" s="82">
        <v>56280977.920000002</v>
      </c>
      <c r="H13" s="82">
        <v>0</v>
      </c>
      <c r="I13" s="82">
        <f>339702673.38-H13-G13</f>
        <v>283421695.45999998</v>
      </c>
      <c r="J13" s="82">
        <f t="shared" si="3"/>
        <v>2974390616.0699997</v>
      </c>
      <c r="K13" s="82">
        <v>477208541.70959997</v>
      </c>
      <c r="L13" s="82">
        <v>204517946.44839999</v>
      </c>
      <c r="M13" s="82">
        <v>41921509.522200003</v>
      </c>
      <c r="N13" s="82">
        <v>93877761.109799996</v>
      </c>
      <c r="O13" s="82">
        <v>0</v>
      </c>
      <c r="P13" s="82">
        <f t="shared" si="4"/>
        <v>93877761.109799996</v>
      </c>
      <c r="Q13" s="82">
        <v>2651200917.1100001</v>
      </c>
      <c r="R13" s="93">
        <v>0</v>
      </c>
      <c r="S13" s="82">
        <f t="shared" si="5"/>
        <v>2651200917.1100001</v>
      </c>
      <c r="T13" s="93">
        <f t="shared" si="0"/>
        <v>6782819965.3500004</v>
      </c>
      <c r="U13" s="94">
        <f t="shared" si="1"/>
        <v>6443117291.9699993</v>
      </c>
      <c r="V13" s="79">
        <v>4</v>
      </c>
      <c r="AI13" s="77">
        <v>0</v>
      </c>
    </row>
    <row r="14" spans="1:35" ht="30" customHeight="1">
      <c r="A14" s="79">
        <v>5</v>
      </c>
      <c r="B14" s="80" t="s">
        <v>94</v>
      </c>
      <c r="C14" s="84">
        <v>20</v>
      </c>
      <c r="D14" s="82">
        <v>3216041397.3899999</v>
      </c>
      <c r="E14" s="82">
        <v>0</v>
      </c>
      <c r="F14" s="83">
        <f t="shared" si="2"/>
        <v>3216041397.3899999</v>
      </c>
      <c r="G14" s="82">
        <v>132109967.23999999</v>
      </c>
      <c r="H14" s="82">
        <v>201255000</v>
      </c>
      <c r="I14" s="82">
        <f>1399725921.56-H14-G14</f>
        <v>1066360954.3199999</v>
      </c>
      <c r="J14" s="82">
        <f t="shared" si="3"/>
        <v>1816315475.8300002</v>
      </c>
      <c r="K14" s="82">
        <v>574097864.03359997</v>
      </c>
      <c r="L14" s="82">
        <v>246041941.7344</v>
      </c>
      <c r="M14" s="82">
        <v>42138781.672200002</v>
      </c>
      <c r="N14" s="82">
        <v>112938091.8898</v>
      </c>
      <c r="O14" s="82">
        <v>0</v>
      </c>
      <c r="P14" s="82">
        <f t="shared" si="4"/>
        <v>112938091.8898</v>
      </c>
      <c r="Q14" s="82">
        <v>2592940938.3800001</v>
      </c>
      <c r="R14" s="93">
        <v>0</v>
      </c>
      <c r="S14" s="82">
        <f t="shared" si="5"/>
        <v>2592940938.3800001</v>
      </c>
      <c r="T14" s="93">
        <f t="shared" si="0"/>
        <v>6784199015.1000004</v>
      </c>
      <c r="U14" s="94">
        <f t="shared" si="1"/>
        <v>5384473093.5400009</v>
      </c>
      <c r="V14" s="79">
        <v>5</v>
      </c>
      <c r="AI14" s="77">
        <v>0</v>
      </c>
    </row>
    <row r="15" spans="1:35" ht="30" customHeight="1">
      <c r="A15" s="79">
        <v>6</v>
      </c>
      <c r="B15" s="80" t="s">
        <v>95</v>
      </c>
      <c r="C15" s="84">
        <v>8</v>
      </c>
      <c r="D15" s="82">
        <v>2378956531.4099998</v>
      </c>
      <c r="E15" s="82">
        <v>13219953467.85</v>
      </c>
      <c r="F15" s="83">
        <f t="shared" si="2"/>
        <v>15598909999.26</v>
      </c>
      <c r="G15" s="82">
        <v>27309923.140000001</v>
      </c>
      <c r="H15" s="82">
        <v>0</v>
      </c>
      <c r="I15" s="82">
        <f>1543174447.78-H15-G15</f>
        <v>1515864524.6399999</v>
      </c>
      <c r="J15" s="82">
        <f t="shared" si="3"/>
        <v>14055735551.480001</v>
      </c>
      <c r="K15" s="82">
        <v>424669242.2658</v>
      </c>
      <c r="L15" s="82">
        <v>182001103.82249999</v>
      </c>
      <c r="M15" s="82">
        <v>133519943.3265</v>
      </c>
      <c r="N15" s="82">
        <v>83542087.345200002</v>
      </c>
      <c r="O15" s="82">
        <f t="shared" ref="O15:O21" si="6">N15/2</f>
        <v>41771043.672600001</v>
      </c>
      <c r="P15" s="82">
        <f t="shared" si="4"/>
        <v>41771043.672600001</v>
      </c>
      <c r="Q15" s="82">
        <v>1932068024.3900001</v>
      </c>
      <c r="R15" s="93">
        <v>0</v>
      </c>
      <c r="S15" s="82">
        <f t="shared" si="5"/>
        <v>1932068024.3900001</v>
      </c>
      <c r="T15" s="93">
        <f t="shared" si="0"/>
        <v>18354710400.41</v>
      </c>
      <c r="U15" s="94">
        <f t="shared" si="1"/>
        <v>16769764908.957401</v>
      </c>
      <c r="V15" s="79">
        <v>6</v>
      </c>
      <c r="AI15" s="77">
        <v>0</v>
      </c>
    </row>
    <row r="16" spans="1:35" ht="30" customHeight="1">
      <c r="A16" s="79">
        <v>7</v>
      </c>
      <c r="B16" s="80" t="s">
        <v>96</v>
      </c>
      <c r="C16" s="84">
        <v>23</v>
      </c>
      <c r="D16" s="82">
        <v>3015246707.9400001</v>
      </c>
      <c r="E16" s="82">
        <v>0</v>
      </c>
      <c r="F16" s="83">
        <f t="shared" si="2"/>
        <v>3015246707.9400001</v>
      </c>
      <c r="G16" s="82">
        <v>37138438</v>
      </c>
      <c r="H16" s="82">
        <v>0</v>
      </c>
      <c r="I16" s="82">
        <f>1087204390.24-H16-G16</f>
        <v>1050065952.24</v>
      </c>
      <c r="J16" s="82">
        <f t="shared" si="3"/>
        <v>1928042317.7</v>
      </c>
      <c r="K16" s="82">
        <v>538253859.53509998</v>
      </c>
      <c r="L16" s="82">
        <v>230680225.5165</v>
      </c>
      <c r="M16" s="82">
        <v>39507831.844300002</v>
      </c>
      <c r="N16" s="82">
        <v>105886761.91410001</v>
      </c>
      <c r="O16" s="82">
        <f t="shared" si="6"/>
        <v>52943380.957050003</v>
      </c>
      <c r="P16" s="82">
        <f t="shared" si="4"/>
        <v>52943380.957050003</v>
      </c>
      <c r="Q16" s="82">
        <v>2525516431.5900002</v>
      </c>
      <c r="R16" s="93">
        <v>0</v>
      </c>
      <c r="S16" s="82">
        <f t="shared" si="5"/>
        <v>2525516431.5900002</v>
      </c>
      <c r="T16" s="93">
        <f t="shared" si="0"/>
        <v>6455091818.3400002</v>
      </c>
      <c r="U16" s="94">
        <f t="shared" si="1"/>
        <v>5314944047.1429501</v>
      </c>
      <c r="V16" s="79">
        <v>7</v>
      </c>
      <c r="AI16" s="77">
        <v>0</v>
      </c>
    </row>
    <row r="17" spans="1:35" ht="30" customHeight="1">
      <c r="A17" s="79">
        <v>8</v>
      </c>
      <c r="B17" s="80" t="s">
        <v>97</v>
      </c>
      <c r="C17" s="84">
        <v>27</v>
      </c>
      <c r="D17" s="82">
        <v>3340461225.29</v>
      </c>
      <c r="E17" s="82">
        <v>0</v>
      </c>
      <c r="F17" s="83">
        <f t="shared" si="2"/>
        <v>3340461225.29</v>
      </c>
      <c r="G17" s="82">
        <v>23242642.989999998</v>
      </c>
      <c r="H17" s="82">
        <v>0</v>
      </c>
      <c r="I17" s="82">
        <f>609502174.5-H17-G17</f>
        <v>586259531.50999999</v>
      </c>
      <c r="J17" s="82">
        <f t="shared" si="3"/>
        <v>2730959050.79</v>
      </c>
      <c r="K17" s="82">
        <v>596308137.04949999</v>
      </c>
      <c r="L17" s="82">
        <v>255560630.16549999</v>
      </c>
      <c r="M17" s="82">
        <v>43769015.651199996</v>
      </c>
      <c r="N17" s="82">
        <v>117307357.14380001</v>
      </c>
      <c r="O17" s="82">
        <v>0</v>
      </c>
      <c r="P17" s="82">
        <f t="shared" si="4"/>
        <v>117307357.14380001</v>
      </c>
      <c r="Q17" s="82">
        <v>2526273253.1199999</v>
      </c>
      <c r="R17" s="93">
        <v>0</v>
      </c>
      <c r="S17" s="82">
        <f t="shared" si="5"/>
        <v>2526273253.1199999</v>
      </c>
      <c r="T17" s="93">
        <f t="shared" si="0"/>
        <v>6879679618.4200001</v>
      </c>
      <c r="U17" s="94">
        <f t="shared" si="1"/>
        <v>6270177443.9200001</v>
      </c>
      <c r="V17" s="79">
        <v>8</v>
      </c>
      <c r="AI17" s="77">
        <v>0</v>
      </c>
    </row>
    <row r="18" spans="1:35" ht="30" customHeight="1">
      <c r="A18" s="79">
        <v>9</v>
      </c>
      <c r="B18" s="80" t="s">
        <v>98</v>
      </c>
      <c r="C18" s="84">
        <v>18</v>
      </c>
      <c r="D18" s="82">
        <v>2703644318.6900001</v>
      </c>
      <c r="E18" s="82">
        <v>0</v>
      </c>
      <c r="F18" s="83">
        <f t="shared" si="2"/>
        <v>2703644318.6900001</v>
      </c>
      <c r="G18" s="82">
        <v>688057267.88</v>
      </c>
      <c r="H18" s="82">
        <v>0</v>
      </c>
      <c r="I18" s="82">
        <f>1462661550.25-H18-G18</f>
        <v>774604282.37</v>
      </c>
      <c r="J18" s="82">
        <f t="shared" si="3"/>
        <v>1240982768.4400001</v>
      </c>
      <c r="K18" s="82">
        <v>482629492.81370002</v>
      </c>
      <c r="L18" s="82">
        <v>206841211.20590001</v>
      </c>
      <c r="M18" s="82">
        <v>35425003.473800004</v>
      </c>
      <c r="N18" s="82">
        <v>94944185.336600006</v>
      </c>
      <c r="O18" s="82">
        <f t="shared" si="6"/>
        <v>47472092.668300003</v>
      </c>
      <c r="P18" s="82">
        <f t="shared" si="4"/>
        <v>47472092.668300003</v>
      </c>
      <c r="Q18" s="82">
        <v>2199866357.0599999</v>
      </c>
      <c r="R18" s="93">
        <v>0</v>
      </c>
      <c r="S18" s="82">
        <f t="shared" si="5"/>
        <v>2199866357.0599999</v>
      </c>
      <c r="T18" s="93">
        <f t="shared" si="0"/>
        <v>5723350568.5799999</v>
      </c>
      <c r="U18" s="94">
        <f t="shared" si="1"/>
        <v>4213216925.6616998</v>
      </c>
      <c r="V18" s="79">
        <v>9</v>
      </c>
      <c r="AI18" s="77">
        <v>0</v>
      </c>
    </row>
    <row r="19" spans="1:35" ht="30" customHeight="1">
      <c r="A19" s="79">
        <v>10</v>
      </c>
      <c r="B19" s="80" t="s">
        <v>99</v>
      </c>
      <c r="C19" s="84">
        <v>25</v>
      </c>
      <c r="D19" s="82">
        <v>2729926362.4499998</v>
      </c>
      <c r="E19" s="82">
        <v>20973747856.98</v>
      </c>
      <c r="F19" s="83">
        <f t="shared" si="2"/>
        <v>23703674219.43</v>
      </c>
      <c r="G19" s="82">
        <v>30188064.079999998</v>
      </c>
      <c r="H19" s="82">
        <v>83333333.329999998</v>
      </c>
      <c r="I19" s="82">
        <f>1730628722.3-H19-G19</f>
        <v>1617107324.8900001</v>
      </c>
      <c r="J19" s="82">
        <f t="shared" si="3"/>
        <v>21973045497.129997</v>
      </c>
      <c r="K19" s="82">
        <v>487321119.35790002</v>
      </c>
      <c r="L19" s="82">
        <v>208851908.29339999</v>
      </c>
      <c r="M19" s="82">
        <v>218363211.7518</v>
      </c>
      <c r="N19" s="82">
        <v>95867134.866899997</v>
      </c>
      <c r="O19" s="82">
        <f t="shared" si="6"/>
        <v>47933567.433449998</v>
      </c>
      <c r="P19" s="82">
        <f t="shared" si="4"/>
        <v>47933567.433449998</v>
      </c>
      <c r="Q19" s="82">
        <v>2810624658.7600002</v>
      </c>
      <c r="R19" s="93">
        <v>0</v>
      </c>
      <c r="S19" s="82">
        <f t="shared" si="5"/>
        <v>2810624658.7600002</v>
      </c>
      <c r="T19" s="93">
        <f t="shared" si="0"/>
        <v>27524702252.459999</v>
      </c>
      <c r="U19" s="94">
        <f t="shared" si="1"/>
        <v>25746139962.726547</v>
      </c>
      <c r="V19" s="79">
        <v>10</v>
      </c>
      <c r="AI19" s="77">
        <v>0</v>
      </c>
    </row>
    <row r="20" spans="1:35" ht="30" customHeight="1">
      <c r="A20" s="79">
        <v>11</v>
      </c>
      <c r="B20" s="80" t="s">
        <v>100</v>
      </c>
      <c r="C20" s="84">
        <v>13</v>
      </c>
      <c r="D20" s="82">
        <v>2405370275.9000001</v>
      </c>
      <c r="E20" s="82">
        <v>0</v>
      </c>
      <c r="F20" s="83">
        <f t="shared" si="2"/>
        <v>2405370275.9000001</v>
      </c>
      <c r="G20" s="82">
        <v>59563435.57</v>
      </c>
      <c r="H20" s="82">
        <v>0</v>
      </c>
      <c r="I20" s="82">
        <f>592820361.77-H20-G20</f>
        <v>533256926.19999999</v>
      </c>
      <c r="J20" s="82">
        <f t="shared" si="3"/>
        <v>1812549914.1299999</v>
      </c>
      <c r="K20" s="82">
        <v>429384378.80400002</v>
      </c>
      <c r="L20" s="82">
        <v>184021876.63029999</v>
      </c>
      <c r="M20" s="82">
        <v>31516812.2478</v>
      </c>
      <c r="N20" s="82">
        <v>84469661.817900002</v>
      </c>
      <c r="O20" s="82">
        <v>0</v>
      </c>
      <c r="P20" s="82">
        <f t="shared" si="4"/>
        <v>84469661.817900002</v>
      </c>
      <c r="Q20" s="82">
        <v>2236290597.46</v>
      </c>
      <c r="R20" s="93">
        <v>0</v>
      </c>
      <c r="S20" s="82">
        <f t="shared" si="5"/>
        <v>2236290597.46</v>
      </c>
      <c r="T20" s="93">
        <f t="shared" si="0"/>
        <v>5371053602.8600006</v>
      </c>
      <c r="U20" s="94">
        <f t="shared" si="1"/>
        <v>4778233241.0900002</v>
      </c>
      <c r="V20" s="79">
        <v>11</v>
      </c>
      <c r="AI20" s="77">
        <v>0</v>
      </c>
    </row>
    <row r="21" spans="1:35" ht="30" customHeight="1">
      <c r="A21" s="79">
        <v>12</v>
      </c>
      <c r="B21" s="80" t="s">
        <v>101</v>
      </c>
      <c r="C21" s="84">
        <v>18</v>
      </c>
      <c r="D21" s="82">
        <v>2513997445.5900002</v>
      </c>
      <c r="E21" s="82">
        <v>2908849254.77</v>
      </c>
      <c r="F21" s="83">
        <f t="shared" si="2"/>
        <v>5422846700.3600006</v>
      </c>
      <c r="G21" s="82">
        <v>186112935.30000001</v>
      </c>
      <c r="H21" s="82">
        <v>0</v>
      </c>
      <c r="I21" s="82">
        <f>1279857244.34-H21-G21</f>
        <v>1093744309.04</v>
      </c>
      <c r="J21" s="82">
        <f t="shared" si="3"/>
        <v>4142989456.0200005</v>
      </c>
      <c r="K21" s="82">
        <v>448775493.0223</v>
      </c>
      <c r="L21" s="82">
        <v>192332354.15959999</v>
      </c>
      <c r="M21" s="82">
        <v>53642743.891999997</v>
      </c>
      <c r="N21" s="82">
        <v>88284334.506099999</v>
      </c>
      <c r="O21" s="82">
        <f t="shared" si="6"/>
        <v>44142167.253049999</v>
      </c>
      <c r="P21" s="82">
        <f t="shared" si="4"/>
        <v>44142167.253049999</v>
      </c>
      <c r="Q21" s="82">
        <v>2383200793.4899998</v>
      </c>
      <c r="R21" s="93">
        <v>0</v>
      </c>
      <c r="S21" s="82">
        <f t="shared" si="5"/>
        <v>2383200793.4899998</v>
      </c>
      <c r="T21" s="93">
        <f t="shared" si="0"/>
        <v>8589082419.4300003</v>
      </c>
      <c r="U21" s="94">
        <f t="shared" si="1"/>
        <v>7265083007.8369503</v>
      </c>
      <c r="V21" s="79">
        <v>12</v>
      </c>
      <c r="AI21" s="77">
        <v>0</v>
      </c>
    </row>
    <row r="22" spans="1:35" ht="30" customHeight="1">
      <c r="A22" s="79">
        <v>13</v>
      </c>
      <c r="B22" s="80" t="s">
        <v>102</v>
      </c>
      <c r="C22" s="84">
        <v>16</v>
      </c>
      <c r="D22" s="82">
        <v>2404012939.46</v>
      </c>
      <c r="E22" s="82">
        <v>0</v>
      </c>
      <c r="F22" s="83">
        <f t="shared" si="2"/>
        <v>2404012939.46</v>
      </c>
      <c r="G22" s="82">
        <v>119376183.34</v>
      </c>
      <c r="H22" s="82">
        <v>345000000</v>
      </c>
      <c r="I22" s="82">
        <f>1268105466.36-H22-G22</f>
        <v>803729283.01999986</v>
      </c>
      <c r="J22" s="82">
        <f t="shared" si="3"/>
        <v>1135907473.0999999</v>
      </c>
      <c r="K22" s="82">
        <v>429142079.69529998</v>
      </c>
      <c r="L22" s="82">
        <v>183918034.15799999</v>
      </c>
      <c r="M22" s="82">
        <v>31499027.498500001</v>
      </c>
      <c r="N22" s="82">
        <v>84421996.088200003</v>
      </c>
      <c r="O22" s="82">
        <v>0</v>
      </c>
      <c r="P22" s="82">
        <f t="shared" si="4"/>
        <v>84421996.088200003</v>
      </c>
      <c r="Q22" s="82">
        <v>2082871847.8099999</v>
      </c>
      <c r="R22" s="93">
        <v>0</v>
      </c>
      <c r="S22" s="82">
        <f t="shared" si="5"/>
        <v>2082871847.8099999</v>
      </c>
      <c r="T22" s="93">
        <f t="shared" si="0"/>
        <v>5215865924.71</v>
      </c>
      <c r="U22" s="94">
        <f t="shared" si="1"/>
        <v>3947760458.3500004</v>
      </c>
      <c r="V22" s="79">
        <v>13</v>
      </c>
      <c r="AI22" s="77">
        <v>0</v>
      </c>
    </row>
    <row r="23" spans="1:35" ht="30" customHeight="1">
      <c r="A23" s="79">
        <v>14</v>
      </c>
      <c r="B23" s="80" t="s">
        <v>103</v>
      </c>
      <c r="C23" s="84">
        <v>17</v>
      </c>
      <c r="D23" s="82">
        <v>2703877661.4499998</v>
      </c>
      <c r="E23" s="82">
        <v>0</v>
      </c>
      <c r="F23" s="83">
        <f t="shared" si="2"/>
        <v>2703877661.4499998</v>
      </c>
      <c r="G23" s="82">
        <v>102170686.88</v>
      </c>
      <c r="H23" s="82">
        <v>0</v>
      </c>
      <c r="I23" s="82">
        <f>490297492.76-H23-G23</f>
        <v>388126805.88</v>
      </c>
      <c r="J23" s="82">
        <f t="shared" si="3"/>
        <v>2213580168.6899996</v>
      </c>
      <c r="K23" s="82">
        <v>482671146.9932</v>
      </c>
      <c r="L23" s="82">
        <v>206859062.99849999</v>
      </c>
      <c r="M23" s="82">
        <v>35428060.887000002</v>
      </c>
      <c r="N23" s="82">
        <v>94952379.661300004</v>
      </c>
      <c r="O23" s="82">
        <v>0</v>
      </c>
      <c r="P23" s="82">
        <f t="shared" si="4"/>
        <v>94952379.661300004</v>
      </c>
      <c r="Q23" s="82">
        <v>2373966973.1199999</v>
      </c>
      <c r="R23" s="93">
        <v>0</v>
      </c>
      <c r="S23" s="82">
        <f t="shared" si="5"/>
        <v>2373966973.1199999</v>
      </c>
      <c r="T23" s="93">
        <f t="shared" si="0"/>
        <v>5897755285.1099997</v>
      </c>
      <c r="U23" s="94">
        <f t="shared" si="1"/>
        <v>5407457792.3499994</v>
      </c>
      <c r="V23" s="79">
        <v>14</v>
      </c>
      <c r="AI23" s="77">
        <v>0</v>
      </c>
    </row>
    <row r="24" spans="1:35" ht="30" customHeight="1">
      <c r="A24" s="79">
        <v>15</v>
      </c>
      <c r="B24" s="80" t="s">
        <v>104</v>
      </c>
      <c r="C24" s="84">
        <v>11</v>
      </c>
      <c r="D24" s="82">
        <v>2532478385.6900001</v>
      </c>
      <c r="E24" s="82">
        <v>0</v>
      </c>
      <c r="F24" s="83">
        <f t="shared" si="2"/>
        <v>2532478385.6900001</v>
      </c>
      <c r="G24" s="82">
        <v>78856129.120000005</v>
      </c>
      <c r="H24" s="82">
        <v>898859918.29999995</v>
      </c>
      <c r="I24" s="82">
        <f>1490863034.81-H24-G24</f>
        <v>513146987.38999999</v>
      </c>
      <c r="J24" s="82">
        <f t="shared" si="3"/>
        <v>1041615350.8800002</v>
      </c>
      <c r="K24" s="82">
        <v>452074538.93769997</v>
      </c>
      <c r="L24" s="82">
        <v>193746230.97760001</v>
      </c>
      <c r="M24" s="82">
        <v>33182269.940900002</v>
      </c>
      <c r="N24" s="82">
        <v>88933331.783800006</v>
      </c>
      <c r="O24" s="82">
        <v>0</v>
      </c>
      <c r="P24" s="82">
        <f t="shared" si="4"/>
        <v>88933331.783800006</v>
      </c>
      <c r="Q24" s="82">
        <v>2200657732.9200001</v>
      </c>
      <c r="R24" s="93">
        <v>0</v>
      </c>
      <c r="S24" s="82">
        <f t="shared" si="5"/>
        <v>2200657732.9200001</v>
      </c>
      <c r="T24" s="93">
        <f t="shared" si="0"/>
        <v>5501072490.25</v>
      </c>
      <c r="U24" s="94">
        <f t="shared" si="1"/>
        <v>4010209455.4400005</v>
      </c>
      <c r="V24" s="79">
        <v>15</v>
      </c>
      <c r="AI24" s="77">
        <v>0</v>
      </c>
    </row>
    <row r="25" spans="1:35" ht="30" customHeight="1">
      <c r="A25" s="79">
        <v>16</v>
      </c>
      <c r="B25" s="80" t="s">
        <v>105</v>
      </c>
      <c r="C25" s="84">
        <v>27</v>
      </c>
      <c r="D25" s="82">
        <v>2795411412.6900001</v>
      </c>
      <c r="E25" s="82">
        <v>1128415657.5699999</v>
      </c>
      <c r="F25" s="83">
        <f t="shared" si="2"/>
        <v>3923827070.2600002</v>
      </c>
      <c r="G25" s="82">
        <v>59275325.909999996</v>
      </c>
      <c r="H25" s="82">
        <v>0</v>
      </c>
      <c r="I25" s="82">
        <f>1791873309.96-H25-G25</f>
        <v>1732597984.05</v>
      </c>
      <c r="J25" s="82">
        <f t="shared" si="3"/>
        <v>2131953760.3000004</v>
      </c>
      <c r="K25" s="82">
        <v>499010902.79799998</v>
      </c>
      <c r="L25" s="82">
        <v>213861815.48199999</v>
      </c>
      <c r="M25" s="82">
        <v>49318575.119199999</v>
      </c>
      <c r="N25" s="82">
        <v>98166780.830799997</v>
      </c>
      <c r="O25" s="82">
        <f t="shared" ref="O25" si="7">N25/2</f>
        <v>49083390.415399998</v>
      </c>
      <c r="P25" s="82">
        <f t="shared" si="4"/>
        <v>49083390.415399998</v>
      </c>
      <c r="Q25" s="82">
        <v>2431238753.4699998</v>
      </c>
      <c r="R25" s="93">
        <v>0</v>
      </c>
      <c r="S25" s="82">
        <f t="shared" si="5"/>
        <v>2431238753.4699998</v>
      </c>
      <c r="T25" s="93">
        <f t="shared" si="0"/>
        <v>7215423897.960001</v>
      </c>
      <c r="U25" s="94">
        <f t="shared" si="1"/>
        <v>5374467197.5846004</v>
      </c>
      <c r="V25" s="79">
        <v>16</v>
      </c>
      <c r="AI25" s="77">
        <v>0</v>
      </c>
    </row>
    <row r="26" spans="1:35" ht="30" customHeight="1">
      <c r="A26" s="79">
        <v>17</v>
      </c>
      <c r="B26" s="80" t="s">
        <v>106</v>
      </c>
      <c r="C26" s="84">
        <v>27</v>
      </c>
      <c r="D26" s="82">
        <v>3006724288.48</v>
      </c>
      <c r="E26" s="82">
        <v>0</v>
      </c>
      <c r="F26" s="83">
        <f t="shared" si="2"/>
        <v>3006724288.48</v>
      </c>
      <c r="G26" s="82">
        <v>37310998.979999997</v>
      </c>
      <c r="H26" s="82">
        <v>0</v>
      </c>
      <c r="I26" s="82">
        <f>355442728.69-H26-G26</f>
        <v>318131729.70999998</v>
      </c>
      <c r="J26" s="82">
        <f t="shared" si="3"/>
        <v>2651281559.79</v>
      </c>
      <c r="K26" s="82">
        <v>536732516.31</v>
      </c>
      <c r="L26" s="82">
        <v>230028221.27860001</v>
      </c>
      <c r="M26" s="82">
        <v>39396165.25</v>
      </c>
      <c r="N26" s="82">
        <v>105587479.14139999</v>
      </c>
      <c r="O26" s="82">
        <v>0</v>
      </c>
      <c r="P26" s="82">
        <f t="shared" si="4"/>
        <v>105587479.14139999</v>
      </c>
      <c r="Q26" s="82">
        <v>2638481721.3899999</v>
      </c>
      <c r="R26" s="93">
        <v>0</v>
      </c>
      <c r="S26" s="82">
        <f t="shared" si="5"/>
        <v>2638481721.3899999</v>
      </c>
      <c r="T26" s="93">
        <f t="shared" si="0"/>
        <v>6556950391.8500004</v>
      </c>
      <c r="U26" s="94">
        <f t="shared" si="1"/>
        <v>6201507663.1599998</v>
      </c>
      <c r="V26" s="79">
        <v>17</v>
      </c>
      <c r="AI26" s="77">
        <v>0</v>
      </c>
    </row>
    <row r="27" spans="1:35" ht="30" customHeight="1">
      <c r="A27" s="79">
        <v>18</v>
      </c>
      <c r="B27" s="80" t="s">
        <v>107</v>
      </c>
      <c r="C27" s="84">
        <v>23</v>
      </c>
      <c r="D27" s="82">
        <v>3522727217.3800001</v>
      </c>
      <c r="E27" s="82">
        <v>0</v>
      </c>
      <c r="F27" s="83">
        <f t="shared" si="2"/>
        <v>3522727217.3800001</v>
      </c>
      <c r="G27" s="82">
        <v>887549113.40999997</v>
      </c>
      <c r="H27" s="82">
        <v>0</v>
      </c>
      <c r="I27" s="82">
        <f>1507479149.94-H27-G27</f>
        <v>619930036.53000009</v>
      </c>
      <c r="J27" s="82">
        <f t="shared" si="3"/>
        <v>2015248067.4400001</v>
      </c>
      <c r="K27" s="82">
        <v>628844570.45449996</v>
      </c>
      <c r="L27" s="82">
        <v>269504815.90329999</v>
      </c>
      <c r="M27" s="82">
        <v>46157189.778399996</v>
      </c>
      <c r="N27" s="82">
        <v>123708012.7438</v>
      </c>
      <c r="O27" s="82">
        <v>0</v>
      </c>
      <c r="P27" s="82">
        <f t="shared" si="4"/>
        <v>123708012.7438</v>
      </c>
      <c r="Q27" s="82">
        <v>3069162194.0999999</v>
      </c>
      <c r="R27" s="93">
        <v>0</v>
      </c>
      <c r="S27" s="82">
        <f t="shared" si="5"/>
        <v>3069162194.0999999</v>
      </c>
      <c r="T27" s="93">
        <f t="shared" si="0"/>
        <v>7660104000.3600006</v>
      </c>
      <c r="U27" s="94">
        <f t="shared" si="1"/>
        <v>6152624850.4200001</v>
      </c>
      <c r="V27" s="79">
        <v>18</v>
      </c>
      <c r="AI27" s="77">
        <v>0</v>
      </c>
    </row>
    <row r="28" spans="1:35" ht="30" customHeight="1">
      <c r="A28" s="79">
        <v>19</v>
      </c>
      <c r="B28" s="80" t="s">
        <v>108</v>
      </c>
      <c r="C28" s="84">
        <v>44</v>
      </c>
      <c r="D28" s="82">
        <v>4264653481.4299998</v>
      </c>
      <c r="E28" s="82">
        <v>0</v>
      </c>
      <c r="F28" s="83">
        <f t="shared" si="2"/>
        <v>4264653481.4299998</v>
      </c>
      <c r="G28" s="82">
        <v>112192864.16</v>
      </c>
      <c r="H28" s="82">
        <v>292615190</v>
      </c>
      <c r="I28" s="82">
        <f>1310758397.66-H28-G28</f>
        <v>905950343.50000012</v>
      </c>
      <c r="J28" s="82">
        <f t="shared" si="3"/>
        <v>2953895083.77</v>
      </c>
      <c r="K28" s="82">
        <v>761286361.71930003</v>
      </c>
      <c r="L28" s="82">
        <v>326265583.58969998</v>
      </c>
      <c r="M28" s="82">
        <v>55878416.895999998</v>
      </c>
      <c r="N28" s="82">
        <v>149762321.82499999</v>
      </c>
      <c r="O28" s="82">
        <v>0</v>
      </c>
      <c r="P28" s="82">
        <f t="shared" si="4"/>
        <v>149762321.82499999</v>
      </c>
      <c r="Q28" s="82">
        <v>4176702765.04</v>
      </c>
      <c r="R28" s="93">
        <v>0</v>
      </c>
      <c r="S28" s="82">
        <f t="shared" si="5"/>
        <v>4176702765.04</v>
      </c>
      <c r="T28" s="93">
        <f t="shared" si="0"/>
        <v>9734548930.5</v>
      </c>
      <c r="U28" s="94">
        <f t="shared" si="1"/>
        <v>8423790532.8399992</v>
      </c>
      <c r="V28" s="79">
        <v>19</v>
      </c>
      <c r="AI28" s="77">
        <v>0</v>
      </c>
    </row>
    <row r="29" spans="1:35" ht="30" customHeight="1">
      <c r="A29" s="79">
        <v>20</v>
      </c>
      <c r="B29" s="80" t="s">
        <v>109</v>
      </c>
      <c r="C29" s="84">
        <v>34</v>
      </c>
      <c r="D29" s="82">
        <v>3304985076.2800002</v>
      </c>
      <c r="E29" s="82">
        <v>0</v>
      </c>
      <c r="F29" s="83">
        <f t="shared" si="2"/>
        <v>3304985076.2800002</v>
      </c>
      <c r="G29" s="82">
        <v>129426954.56</v>
      </c>
      <c r="H29" s="82">
        <v>850000000</v>
      </c>
      <c r="I29" s="82">
        <f>1373689223.55-H29-G29</f>
        <v>394262268.98999995</v>
      </c>
      <c r="J29" s="82">
        <f t="shared" si="3"/>
        <v>1931295852.7300003</v>
      </c>
      <c r="K29" s="82">
        <v>589975264.15409994</v>
      </c>
      <c r="L29" s="82">
        <v>252846541.78600001</v>
      </c>
      <c r="M29" s="82">
        <v>43304182.795699999</v>
      </c>
      <c r="N29" s="82">
        <v>116061537.1842</v>
      </c>
      <c r="O29" s="82">
        <v>0</v>
      </c>
      <c r="P29" s="82">
        <f t="shared" si="4"/>
        <v>116061537.1842</v>
      </c>
      <c r="Q29" s="82">
        <v>2915726158.6100001</v>
      </c>
      <c r="R29" s="93">
        <v>0</v>
      </c>
      <c r="S29" s="82">
        <f t="shared" si="5"/>
        <v>2915726158.6100001</v>
      </c>
      <c r="T29" s="93">
        <f t="shared" si="0"/>
        <v>7222898760.8100014</v>
      </c>
      <c r="U29" s="94">
        <f t="shared" si="1"/>
        <v>5849209537.2600002</v>
      </c>
      <c r="V29" s="79">
        <v>20</v>
      </c>
      <c r="AI29" s="77">
        <v>0</v>
      </c>
    </row>
    <row r="30" spans="1:35" ht="30" customHeight="1">
      <c r="A30" s="79">
        <v>21</v>
      </c>
      <c r="B30" s="80" t="s">
        <v>110</v>
      </c>
      <c r="C30" s="84">
        <v>21</v>
      </c>
      <c r="D30" s="82">
        <v>2838998669.25</v>
      </c>
      <c r="E30" s="82">
        <v>0</v>
      </c>
      <c r="F30" s="83">
        <f t="shared" si="2"/>
        <v>2838998669.25</v>
      </c>
      <c r="G30" s="82">
        <v>62818644.609999999</v>
      </c>
      <c r="H30" s="82">
        <v>0</v>
      </c>
      <c r="I30" s="82">
        <f>412057013.55-H30-G30</f>
        <v>349238368.94</v>
      </c>
      <c r="J30" s="82">
        <f t="shared" si="3"/>
        <v>2426941655.6999998</v>
      </c>
      <c r="K30" s="82">
        <v>506791695.32709998</v>
      </c>
      <c r="L30" s="82">
        <v>217196440.8502</v>
      </c>
      <c r="M30" s="82">
        <v>37198509.071099997</v>
      </c>
      <c r="N30" s="82">
        <v>99697439.481600001</v>
      </c>
      <c r="O30" s="82">
        <f t="shared" ref="O30:O32" si="8">N30/2</f>
        <v>49848719.740800001</v>
      </c>
      <c r="P30" s="82">
        <f t="shared" si="4"/>
        <v>49848719.740800001</v>
      </c>
      <c r="Q30" s="82">
        <v>2284966502.5900002</v>
      </c>
      <c r="R30" s="93">
        <v>0</v>
      </c>
      <c r="S30" s="82">
        <f t="shared" si="5"/>
        <v>2284966502.5900002</v>
      </c>
      <c r="T30" s="93">
        <f t="shared" si="0"/>
        <v>5984849256.5699997</v>
      </c>
      <c r="U30" s="94">
        <f t="shared" si="1"/>
        <v>5522943523.2791996</v>
      </c>
      <c r="V30" s="79">
        <v>21</v>
      </c>
      <c r="AI30" s="77">
        <v>0</v>
      </c>
    </row>
    <row r="31" spans="1:35" ht="30" customHeight="1">
      <c r="A31" s="79">
        <v>22</v>
      </c>
      <c r="B31" s="80" t="s">
        <v>111</v>
      </c>
      <c r="C31" s="84">
        <v>21</v>
      </c>
      <c r="D31" s="82">
        <v>2971574540.25</v>
      </c>
      <c r="E31" s="82">
        <v>0</v>
      </c>
      <c r="F31" s="83">
        <f t="shared" si="2"/>
        <v>2971574540.25</v>
      </c>
      <c r="G31" s="82">
        <v>61525901.149999999</v>
      </c>
      <c r="H31" s="82">
        <v>117593824.09999999</v>
      </c>
      <c r="I31" s="82">
        <f>1188889993.72-H31-G31</f>
        <v>1009770268.47</v>
      </c>
      <c r="J31" s="82">
        <f t="shared" si="3"/>
        <v>1782684546.53</v>
      </c>
      <c r="K31" s="82">
        <v>530457909.45349997</v>
      </c>
      <c r="L31" s="82">
        <v>227339104.0501</v>
      </c>
      <c r="M31" s="82">
        <v>38935609.122000001</v>
      </c>
      <c r="N31" s="82">
        <v>104353121.43440001</v>
      </c>
      <c r="O31" s="82">
        <f t="shared" si="8"/>
        <v>52176560.717200004</v>
      </c>
      <c r="P31" s="82">
        <f t="shared" si="4"/>
        <v>52176560.717200004</v>
      </c>
      <c r="Q31" s="82">
        <v>2434986416.25</v>
      </c>
      <c r="R31" s="93">
        <v>0</v>
      </c>
      <c r="S31" s="82">
        <f t="shared" si="5"/>
        <v>2434986416.25</v>
      </c>
      <c r="T31" s="93">
        <f t="shared" si="0"/>
        <v>6307646700.5599995</v>
      </c>
      <c r="U31" s="94">
        <f t="shared" si="1"/>
        <v>5066580146.1227999</v>
      </c>
      <c r="V31" s="79">
        <v>22</v>
      </c>
      <c r="AI31" s="77">
        <v>0</v>
      </c>
    </row>
    <row r="32" spans="1:35" ht="30" customHeight="1">
      <c r="A32" s="79">
        <v>23</v>
      </c>
      <c r="B32" s="80" t="s">
        <v>112</v>
      </c>
      <c r="C32" s="84">
        <v>16</v>
      </c>
      <c r="D32" s="82">
        <v>2393294920.71</v>
      </c>
      <c r="E32" s="82">
        <v>0</v>
      </c>
      <c r="F32" s="83">
        <f t="shared" si="2"/>
        <v>2393294920.71</v>
      </c>
      <c r="G32" s="82">
        <v>52544270.079999998</v>
      </c>
      <c r="H32" s="82">
        <v>632203900</v>
      </c>
      <c r="I32" s="82">
        <f>1215026202.28-H32-G32</f>
        <v>530278032.19999999</v>
      </c>
      <c r="J32" s="82">
        <f t="shared" si="3"/>
        <v>1178268718.4300001</v>
      </c>
      <c r="K32" s="82">
        <v>427228798.45819998</v>
      </c>
      <c r="L32" s="82">
        <v>183098056.48210001</v>
      </c>
      <c r="M32" s="82">
        <v>31358592.6534</v>
      </c>
      <c r="N32" s="82">
        <v>84045610.1963</v>
      </c>
      <c r="O32" s="82">
        <f t="shared" si="8"/>
        <v>42022805.09815</v>
      </c>
      <c r="P32" s="82">
        <f t="shared" si="4"/>
        <v>42022805.09815</v>
      </c>
      <c r="Q32" s="82">
        <v>2230501475.8000002</v>
      </c>
      <c r="R32" s="93">
        <v>0</v>
      </c>
      <c r="S32" s="82">
        <f t="shared" si="5"/>
        <v>2230501475.8000002</v>
      </c>
      <c r="T32" s="93">
        <f t="shared" si="0"/>
        <v>5349527454.3000002</v>
      </c>
      <c r="U32" s="94">
        <f t="shared" si="1"/>
        <v>4092478446.9218502</v>
      </c>
      <c r="V32" s="79">
        <v>23</v>
      </c>
      <c r="AI32" s="77">
        <v>0</v>
      </c>
    </row>
    <row r="33" spans="1:35" ht="30" customHeight="1">
      <c r="A33" s="79">
        <v>24</v>
      </c>
      <c r="B33" s="80" t="s">
        <v>113</v>
      </c>
      <c r="C33" s="84">
        <v>20</v>
      </c>
      <c r="D33" s="82">
        <v>3601776525.5900002</v>
      </c>
      <c r="E33" s="82">
        <v>0</v>
      </c>
      <c r="F33" s="83">
        <f t="shared" si="2"/>
        <v>3601776525.5900002</v>
      </c>
      <c r="G33" s="82">
        <v>1815182732.5799999</v>
      </c>
      <c r="H33" s="82">
        <v>2000000000</v>
      </c>
      <c r="I33" s="82">
        <f>5631219920.58-H33-G33</f>
        <v>1816037188</v>
      </c>
      <c r="J33" s="82">
        <f t="shared" si="3"/>
        <v>-2029443394.9899998</v>
      </c>
      <c r="K33" s="82">
        <v>642955719.33749998</v>
      </c>
      <c r="L33" s="82">
        <v>275552451.14749998</v>
      </c>
      <c r="M33" s="82">
        <v>47192948.071099997</v>
      </c>
      <c r="N33" s="82">
        <v>126483996.3039</v>
      </c>
      <c r="O33" s="82">
        <v>0</v>
      </c>
      <c r="P33" s="82">
        <f t="shared" si="4"/>
        <v>126483996.3039</v>
      </c>
      <c r="Q33" s="82">
        <v>15594399490.49</v>
      </c>
      <c r="R33" s="95">
        <v>1000000000</v>
      </c>
      <c r="S33" s="82">
        <f t="shared" si="5"/>
        <v>14594399490.49</v>
      </c>
      <c r="T33" s="93">
        <f t="shared" si="0"/>
        <v>20288361130.939999</v>
      </c>
      <c r="U33" s="94">
        <f t="shared" si="1"/>
        <v>13657141210.360001</v>
      </c>
      <c r="V33" s="79">
        <v>24</v>
      </c>
      <c r="AI33" s="77">
        <v>0</v>
      </c>
    </row>
    <row r="34" spans="1:35" ht="30" customHeight="1">
      <c r="A34" s="79">
        <v>25</v>
      </c>
      <c r="B34" s="80" t="s">
        <v>114</v>
      </c>
      <c r="C34" s="84">
        <v>13</v>
      </c>
      <c r="D34" s="82">
        <v>2479458680.4499998</v>
      </c>
      <c r="E34" s="82">
        <v>0</v>
      </c>
      <c r="F34" s="83">
        <f t="shared" si="2"/>
        <v>2479458680.4499998</v>
      </c>
      <c r="G34" s="82">
        <v>36631748.729999997</v>
      </c>
      <c r="H34" s="82">
        <v>124722672.83</v>
      </c>
      <c r="I34" s="82">
        <f>440566655.92-H34-G34</f>
        <v>279212234.36000001</v>
      </c>
      <c r="J34" s="82">
        <f t="shared" si="3"/>
        <v>2038892024.5299997</v>
      </c>
      <c r="K34" s="82">
        <v>442609953.208</v>
      </c>
      <c r="L34" s="82">
        <v>189689979.9492</v>
      </c>
      <c r="M34" s="82">
        <v>32487569.3728</v>
      </c>
      <c r="N34" s="82">
        <v>87071432.760000005</v>
      </c>
      <c r="O34" s="82">
        <v>0</v>
      </c>
      <c r="P34" s="82">
        <f t="shared" si="4"/>
        <v>87071432.760000005</v>
      </c>
      <c r="Q34" s="82">
        <v>1954879897.21</v>
      </c>
      <c r="R34" s="93">
        <v>0</v>
      </c>
      <c r="S34" s="82">
        <f t="shared" si="5"/>
        <v>1954879897.21</v>
      </c>
      <c r="T34" s="93">
        <f t="shared" si="0"/>
        <v>5186197512.9500008</v>
      </c>
      <c r="U34" s="94">
        <f t="shared" si="1"/>
        <v>4745630857.0300007</v>
      </c>
      <c r="V34" s="79">
        <v>25</v>
      </c>
      <c r="AI34" s="77">
        <v>0</v>
      </c>
    </row>
    <row r="35" spans="1:35" ht="30" customHeight="1">
      <c r="A35" s="79">
        <v>26</v>
      </c>
      <c r="B35" s="80" t="s">
        <v>115</v>
      </c>
      <c r="C35" s="84">
        <v>25</v>
      </c>
      <c r="D35" s="82">
        <v>3184754279.5900002</v>
      </c>
      <c r="E35" s="82">
        <v>0</v>
      </c>
      <c r="F35" s="83">
        <f t="shared" si="2"/>
        <v>3184754279.5900002</v>
      </c>
      <c r="G35" s="82">
        <v>86589122.040000007</v>
      </c>
      <c r="H35" s="82">
        <v>810734593.96000004</v>
      </c>
      <c r="I35" s="82">
        <f>1373225108.09-H35-G35</f>
        <v>475901392.08999985</v>
      </c>
      <c r="J35" s="82">
        <f t="shared" si="3"/>
        <v>1811529171.5000002</v>
      </c>
      <c r="K35" s="82">
        <v>568512778.12119997</v>
      </c>
      <c r="L35" s="82">
        <v>243648333.48050001</v>
      </c>
      <c r="M35" s="82">
        <v>41728836.383199997</v>
      </c>
      <c r="N35" s="82">
        <v>111839378.60510001</v>
      </c>
      <c r="O35" s="82">
        <f t="shared" ref="O35:O37" si="9">N35/2</f>
        <v>55919689.302550003</v>
      </c>
      <c r="P35" s="82">
        <f t="shared" si="4"/>
        <v>55919689.302550003</v>
      </c>
      <c r="Q35" s="82">
        <v>2468582088.5700002</v>
      </c>
      <c r="R35" s="93">
        <v>0</v>
      </c>
      <c r="S35" s="82">
        <f t="shared" si="5"/>
        <v>2468582088.5700002</v>
      </c>
      <c r="T35" s="93">
        <f t="shared" si="0"/>
        <v>6619065694.750001</v>
      </c>
      <c r="U35" s="94">
        <f t="shared" si="1"/>
        <v>5189920897.3574505</v>
      </c>
      <c r="V35" s="79">
        <v>26</v>
      </c>
      <c r="AI35" s="77">
        <v>0</v>
      </c>
    </row>
    <row r="36" spans="1:35" ht="30" customHeight="1">
      <c r="A36" s="79">
        <v>27</v>
      </c>
      <c r="B36" s="80" t="s">
        <v>116</v>
      </c>
      <c r="C36" s="84">
        <v>20</v>
      </c>
      <c r="D36" s="82">
        <v>2497873624.4499998</v>
      </c>
      <c r="E36" s="82">
        <v>0</v>
      </c>
      <c r="F36" s="83">
        <f t="shared" si="2"/>
        <v>2497873624.4499998</v>
      </c>
      <c r="G36" s="82">
        <v>229891243.87</v>
      </c>
      <c r="H36" s="82">
        <v>385796101</v>
      </c>
      <c r="I36" s="82">
        <f>2185176582.59-H36-G36</f>
        <v>1569489237.7200003</v>
      </c>
      <c r="J36" s="82">
        <f t="shared" si="3"/>
        <v>312697041.85999966</v>
      </c>
      <c r="K36" s="82">
        <v>445897218.11690003</v>
      </c>
      <c r="L36" s="82">
        <v>191098807.7658</v>
      </c>
      <c r="M36" s="82">
        <v>32728854.607799999</v>
      </c>
      <c r="N36" s="82">
        <v>87718112.439500004</v>
      </c>
      <c r="O36" s="82">
        <v>0</v>
      </c>
      <c r="P36" s="82">
        <f t="shared" si="4"/>
        <v>87718112.439500004</v>
      </c>
      <c r="Q36" s="82">
        <v>2515209316.21</v>
      </c>
      <c r="R36" s="93">
        <v>0</v>
      </c>
      <c r="S36" s="82">
        <f t="shared" si="5"/>
        <v>2515209316.21</v>
      </c>
      <c r="T36" s="93">
        <f t="shared" si="0"/>
        <v>5770525933.5900002</v>
      </c>
      <c r="U36" s="94">
        <f t="shared" si="1"/>
        <v>3585349350.9999995</v>
      </c>
      <c r="V36" s="79">
        <v>27</v>
      </c>
      <c r="AI36" s="77">
        <v>0</v>
      </c>
    </row>
    <row r="37" spans="1:35" ht="30" customHeight="1">
      <c r="A37" s="79">
        <v>28</v>
      </c>
      <c r="B37" s="80" t="s">
        <v>117</v>
      </c>
      <c r="C37" s="84">
        <v>18</v>
      </c>
      <c r="D37" s="82">
        <v>2502822191.8400002</v>
      </c>
      <c r="E37" s="82">
        <v>1910913202.48</v>
      </c>
      <c r="F37" s="83">
        <f t="shared" si="2"/>
        <v>4413735394.3199997</v>
      </c>
      <c r="G37" s="82">
        <v>80789545.950000003</v>
      </c>
      <c r="H37" s="82">
        <v>644248762.91999996</v>
      </c>
      <c r="I37" s="82">
        <f>1212210725.21-H37-G37</f>
        <v>487172416.34000009</v>
      </c>
      <c r="J37" s="82">
        <f t="shared" si="3"/>
        <v>3201524669.1099997</v>
      </c>
      <c r="K37" s="82">
        <v>446780590.4386</v>
      </c>
      <c r="L37" s="82">
        <v>191477395.90650001</v>
      </c>
      <c r="M37" s="82">
        <v>52615829.421700001</v>
      </c>
      <c r="N37" s="82">
        <v>87891891.853200004</v>
      </c>
      <c r="O37" s="82">
        <f t="shared" si="9"/>
        <v>43945945.926600002</v>
      </c>
      <c r="P37" s="82">
        <f t="shared" si="4"/>
        <v>43945945.926600002</v>
      </c>
      <c r="Q37" s="82">
        <v>2528518928.5900002</v>
      </c>
      <c r="R37" s="93">
        <v>0</v>
      </c>
      <c r="S37" s="82">
        <f t="shared" si="5"/>
        <v>2528518928.5900002</v>
      </c>
      <c r="T37" s="93">
        <f t="shared" si="0"/>
        <v>7721020030.5299997</v>
      </c>
      <c r="U37" s="94">
        <f t="shared" si="1"/>
        <v>6464863359.3934002</v>
      </c>
      <c r="V37" s="79">
        <v>28</v>
      </c>
      <c r="AI37" s="77">
        <v>0</v>
      </c>
    </row>
    <row r="38" spans="1:35" ht="30" customHeight="1">
      <c r="A38" s="79">
        <v>29</v>
      </c>
      <c r="B38" s="80" t="s">
        <v>118</v>
      </c>
      <c r="C38" s="84">
        <v>30</v>
      </c>
      <c r="D38" s="82">
        <v>2452082635.9400001</v>
      </c>
      <c r="E38" s="82">
        <v>0</v>
      </c>
      <c r="F38" s="83">
        <f t="shared" si="2"/>
        <v>2452082635.9400001</v>
      </c>
      <c r="G38" s="82">
        <v>153742654.46000001</v>
      </c>
      <c r="H38" s="82">
        <v>0</v>
      </c>
      <c r="I38" s="82">
        <f>1783698095.74-H38-G38</f>
        <v>1629955441.28</v>
      </c>
      <c r="J38" s="82">
        <f t="shared" si="3"/>
        <v>668384540.20000005</v>
      </c>
      <c r="K38" s="82">
        <v>437723035.80849999</v>
      </c>
      <c r="L38" s="82">
        <v>187595586.7694</v>
      </c>
      <c r="M38" s="82">
        <v>32128869.646000002</v>
      </c>
      <c r="N38" s="82">
        <v>86110065.086099997</v>
      </c>
      <c r="O38" s="82">
        <v>0</v>
      </c>
      <c r="P38" s="82">
        <f t="shared" si="4"/>
        <v>86110065.086099997</v>
      </c>
      <c r="Q38" s="82">
        <v>2303385945.25</v>
      </c>
      <c r="R38" s="93">
        <v>0</v>
      </c>
      <c r="S38" s="82">
        <f t="shared" si="5"/>
        <v>2303385945.25</v>
      </c>
      <c r="T38" s="93">
        <f t="shared" si="0"/>
        <v>5499026138.5</v>
      </c>
      <c r="U38" s="94">
        <f t="shared" si="1"/>
        <v>3715328042.7600002</v>
      </c>
      <c r="V38" s="79">
        <v>29</v>
      </c>
      <c r="AI38" s="77">
        <v>0</v>
      </c>
    </row>
    <row r="39" spans="1:35" ht="30" customHeight="1">
      <c r="A39" s="79">
        <v>30</v>
      </c>
      <c r="B39" s="80" t="s">
        <v>119</v>
      </c>
      <c r="C39" s="84">
        <v>33</v>
      </c>
      <c r="D39" s="82">
        <v>3015579856.79</v>
      </c>
      <c r="E39" s="82">
        <v>0</v>
      </c>
      <c r="F39" s="83">
        <f t="shared" si="2"/>
        <v>3015579856.79</v>
      </c>
      <c r="G39" s="82">
        <v>337153957.83999997</v>
      </c>
      <c r="H39" s="82">
        <v>0</v>
      </c>
      <c r="I39" s="82">
        <f>1670408976.58-H39-G39</f>
        <v>1333255018.74</v>
      </c>
      <c r="J39" s="82">
        <f t="shared" si="3"/>
        <v>1345170880.2099998</v>
      </c>
      <c r="K39" s="82">
        <v>538313330.17579997</v>
      </c>
      <c r="L39" s="82">
        <v>230705712.93110001</v>
      </c>
      <c r="M39" s="82">
        <v>39512196.983499996</v>
      </c>
      <c r="N39" s="82">
        <v>105898461.1496</v>
      </c>
      <c r="O39" s="82">
        <v>0</v>
      </c>
      <c r="P39" s="82">
        <f t="shared" si="4"/>
        <v>105898461.1496</v>
      </c>
      <c r="Q39" s="82">
        <v>4867269780.9499998</v>
      </c>
      <c r="R39" s="93">
        <v>0</v>
      </c>
      <c r="S39" s="82">
        <f t="shared" si="5"/>
        <v>4867269780.9499998</v>
      </c>
      <c r="T39" s="93">
        <f t="shared" si="0"/>
        <v>8797279338.9799995</v>
      </c>
      <c r="U39" s="94">
        <f t="shared" si="1"/>
        <v>7126870362.3999996</v>
      </c>
      <c r="V39" s="79">
        <v>30</v>
      </c>
      <c r="AI39" s="77">
        <v>0</v>
      </c>
    </row>
    <row r="40" spans="1:35" ht="30" customHeight="1">
      <c r="A40" s="79">
        <v>31</v>
      </c>
      <c r="B40" s="80" t="s">
        <v>120</v>
      </c>
      <c r="C40" s="84">
        <v>17</v>
      </c>
      <c r="D40" s="82">
        <v>2807604221.75</v>
      </c>
      <c r="E40" s="82">
        <v>0</v>
      </c>
      <c r="F40" s="83">
        <f t="shared" si="2"/>
        <v>2807604221.75</v>
      </c>
      <c r="G40" s="82">
        <v>38321122.390000001</v>
      </c>
      <c r="H40" s="82">
        <v>1031399422.97</v>
      </c>
      <c r="I40" s="82">
        <f>1795608717.19-H40-G40</f>
        <v>725888171.83000004</v>
      </c>
      <c r="J40" s="82">
        <f t="shared" si="3"/>
        <v>1011995504.5600001</v>
      </c>
      <c r="K40" s="82">
        <v>501187449.91549999</v>
      </c>
      <c r="L40" s="82">
        <v>214794621.38999999</v>
      </c>
      <c r="M40" s="82">
        <v>36787157.476000004</v>
      </c>
      <c r="N40" s="82">
        <v>98594957.094699994</v>
      </c>
      <c r="O40" s="82">
        <f t="shared" ref="O40:O41" si="10">N40/2</f>
        <v>49297478.547349997</v>
      </c>
      <c r="P40" s="82">
        <f t="shared" si="4"/>
        <v>49297478.547349997</v>
      </c>
      <c r="Q40" s="82">
        <v>2320857762.79</v>
      </c>
      <c r="R40" s="93">
        <v>0</v>
      </c>
      <c r="S40" s="82">
        <f t="shared" si="5"/>
        <v>2320857762.79</v>
      </c>
      <c r="T40" s="93">
        <f t="shared" si="0"/>
        <v>5979826170.4161997</v>
      </c>
      <c r="U40" s="94">
        <f t="shared" si="1"/>
        <v>4134919974.6788502</v>
      </c>
      <c r="V40" s="79">
        <v>31</v>
      </c>
      <c r="AI40" s="77">
        <v>0</v>
      </c>
    </row>
    <row r="41" spans="1:35" ht="30" customHeight="1">
      <c r="A41" s="79">
        <v>32</v>
      </c>
      <c r="B41" s="80" t="s">
        <v>121</v>
      </c>
      <c r="C41" s="84">
        <v>23</v>
      </c>
      <c r="D41" s="82">
        <v>2899590816.29</v>
      </c>
      <c r="E41" s="82">
        <v>11676392857.690001</v>
      </c>
      <c r="F41" s="83">
        <f t="shared" si="2"/>
        <v>14575983673.98</v>
      </c>
      <c r="G41" s="82">
        <v>215537130.33000001</v>
      </c>
      <c r="H41" s="82">
        <v>0</v>
      </c>
      <c r="I41" s="82">
        <f>919076150.99-H41-G41</f>
        <v>703539020.65999997</v>
      </c>
      <c r="J41" s="82">
        <f t="shared" si="3"/>
        <v>13656907522.99</v>
      </c>
      <c r="K41" s="82">
        <v>517608043.0966</v>
      </c>
      <c r="L41" s="82">
        <v>221832018.46000001</v>
      </c>
      <c r="M41" s="82">
        <v>126804313.4571</v>
      </c>
      <c r="N41" s="82">
        <v>101825260.80779999</v>
      </c>
      <c r="O41" s="82">
        <f t="shared" si="10"/>
        <v>50912630.403899997</v>
      </c>
      <c r="P41" s="82">
        <f t="shared" si="4"/>
        <v>50912630.403899997</v>
      </c>
      <c r="Q41" s="82">
        <v>5588807137.2700005</v>
      </c>
      <c r="R41" s="93">
        <v>0</v>
      </c>
      <c r="S41" s="82">
        <f t="shared" si="5"/>
        <v>5588807137.2700005</v>
      </c>
      <c r="T41" s="93">
        <f t="shared" si="0"/>
        <v>21132860447.071499</v>
      </c>
      <c r="U41" s="94">
        <f t="shared" si="1"/>
        <v>20162871665.677597</v>
      </c>
      <c r="V41" s="79">
        <v>32</v>
      </c>
      <c r="AI41" s="77">
        <v>0</v>
      </c>
    </row>
    <row r="42" spans="1:35" ht="30" customHeight="1">
      <c r="A42" s="79">
        <v>33</v>
      </c>
      <c r="B42" s="80" t="s">
        <v>122</v>
      </c>
      <c r="C42" s="84">
        <v>23</v>
      </c>
      <c r="D42" s="82">
        <v>2963118581.5100002</v>
      </c>
      <c r="E42" s="82">
        <v>0</v>
      </c>
      <c r="F42" s="83">
        <f t="shared" si="2"/>
        <v>2963118581.5100002</v>
      </c>
      <c r="G42" s="82">
        <v>47078391.210000001</v>
      </c>
      <c r="H42" s="82">
        <v>206017834</v>
      </c>
      <c r="I42" s="82">
        <f>1183097180.18-H42-G42</f>
        <v>930000954.97000003</v>
      </c>
      <c r="J42" s="82">
        <f t="shared" si="3"/>
        <v>1780021401.3300002</v>
      </c>
      <c r="K42" s="82">
        <v>528948430.17809999</v>
      </c>
      <c r="L42" s="82">
        <v>226692184.3592</v>
      </c>
      <c r="M42" s="82">
        <v>38824813.352499999</v>
      </c>
      <c r="N42" s="82">
        <v>104056172.5702</v>
      </c>
      <c r="O42" s="82">
        <v>0</v>
      </c>
      <c r="P42" s="82">
        <f t="shared" si="4"/>
        <v>104056172.5702</v>
      </c>
      <c r="Q42" s="82">
        <v>2376351919.0799999</v>
      </c>
      <c r="R42" s="93">
        <v>0</v>
      </c>
      <c r="S42" s="82">
        <f t="shared" si="5"/>
        <v>2376351919.0799999</v>
      </c>
      <c r="T42" s="93">
        <f t="shared" si="0"/>
        <v>6237992101.0500002</v>
      </c>
      <c r="U42" s="94">
        <f t="shared" si="1"/>
        <v>5054894920.8699999</v>
      </c>
      <c r="V42" s="79">
        <v>33</v>
      </c>
      <c r="AI42" s="77">
        <v>0</v>
      </c>
    </row>
    <row r="43" spans="1:35" ht="30" customHeight="1">
      <c r="A43" s="79">
        <v>34</v>
      </c>
      <c r="B43" s="80" t="s">
        <v>123</v>
      </c>
      <c r="C43" s="84">
        <v>16</v>
      </c>
      <c r="D43" s="82">
        <v>2589889442.0500002</v>
      </c>
      <c r="E43" s="82">
        <v>0</v>
      </c>
      <c r="F43" s="83">
        <f t="shared" si="2"/>
        <v>2589889442.0500002</v>
      </c>
      <c r="G43" s="82">
        <v>48169656.329999998</v>
      </c>
      <c r="H43" s="82">
        <v>0</v>
      </c>
      <c r="I43" s="82">
        <f>1000508119.43-H43-G43</f>
        <v>952338463.0999999</v>
      </c>
      <c r="J43" s="82">
        <f t="shared" si="3"/>
        <v>1589381322.6200004</v>
      </c>
      <c r="K43" s="82">
        <v>462323027.92750001</v>
      </c>
      <c r="L43" s="82">
        <v>198138440.53</v>
      </c>
      <c r="M43" s="82">
        <v>33934509.005199999</v>
      </c>
      <c r="N43" s="82">
        <v>90949442.388400003</v>
      </c>
      <c r="O43" s="82">
        <v>0</v>
      </c>
      <c r="P43" s="82">
        <f t="shared" si="4"/>
        <v>90949442.388400003</v>
      </c>
      <c r="Q43" s="82">
        <v>2078755208.8599999</v>
      </c>
      <c r="R43" s="93">
        <v>0</v>
      </c>
      <c r="S43" s="82">
        <f t="shared" si="5"/>
        <v>2078755208.8599999</v>
      </c>
      <c r="T43" s="93">
        <f t="shared" si="0"/>
        <v>5453990070.7610998</v>
      </c>
      <c r="U43" s="94">
        <f t="shared" si="1"/>
        <v>4453481951.3311005</v>
      </c>
      <c r="V43" s="79">
        <v>34</v>
      </c>
      <c r="AI43" s="77">
        <v>0</v>
      </c>
    </row>
    <row r="44" spans="1:35" ht="30" customHeight="1">
      <c r="A44" s="79">
        <v>35</v>
      </c>
      <c r="B44" s="80" t="s">
        <v>124</v>
      </c>
      <c r="C44" s="84">
        <v>17</v>
      </c>
      <c r="D44" s="82">
        <v>2669843551.9699998</v>
      </c>
      <c r="E44" s="82">
        <v>0</v>
      </c>
      <c r="F44" s="83">
        <f t="shared" si="2"/>
        <v>2669843551.9699998</v>
      </c>
      <c r="G44" s="82">
        <v>41513146.460000001</v>
      </c>
      <c r="H44" s="82">
        <v>0</v>
      </c>
      <c r="I44" s="82">
        <f>704680225.6-H44-G44</f>
        <v>663167079.13999999</v>
      </c>
      <c r="J44" s="82">
        <f t="shared" si="3"/>
        <v>1965163326.3699999</v>
      </c>
      <c r="K44" s="82">
        <v>476595693.61739999</v>
      </c>
      <c r="L44" s="82">
        <v>204255297.2703</v>
      </c>
      <c r="M44" s="82">
        <v>34982122.626500003</v>
      </c>
      <c r="N44" s="82">
        <v>93757199.965800002</v>
      </c>
      <c r="O44" s="82">
        <v>0</v>
      </c>
      <c r="P44" s="82">
        <f t="shared" si="4"/>
        <v>93757199.965800002</v>
      </c>
      <c r="Q44" s="82">
        <v>2055979946.5999999</v>
      </c>
      <c r="R44" s="93">
        <v>0</v>
      </c>
      <c r="S44" s="82">
        <f t="shared" si="5"/>
        <v>2055979946.5999999</v>
      </c>
      <c r="T44" s="93">
        <f t="shared" si="0"/>
        <v>5535413812.0499992</v>
      </c>
      <c r="U44" s="94">
        <f t="shared" si="1"/>
        <v>4830733586.4499998</v>
      </c>
      <c r="V44" s="79">
        <v>35</v>
      </c>
      <c r="AI44" s="77">
        <v>0</v>
      </c>
    </row>
    <row r="45" spans="1:35" ht="30" customHeight="1">
      <c r="A45" s="79">
        <v>36</v>
      </c>
      <c r="B45" s="80" t="s">
        <v>125</v>
      </c>
      <c r="C45" s="84">
        <v>14</v>
      </c>
      <c r="D45" s="82">
        <v>2675529539.1500001</v>
      </c>
      <c r="E45" s="82">
        <v>0</v>
      </c>
      <c r="F45" s="83">
        <f t="shared" si="2"/>
        <v>2675529539.1500001</v>
      </c>
      <c r="G45" s="82">
        <v>32112054.530000001</v>
      </c>
      <c r="H45" s="82">
        <v>422213139.99000001</v>
      </c>
      <c r="I45" s="82">
        <f>1177611502.38-H45-G45</f>
        <v>723286307.86000013</v>
      </c>
      <c r="J45" s="82">
        <f t="shared" si="3"/>
        <v>1497918036.77</v>
      </c>
      <c r="K45" s="82">
        <v>477610703.27999997</v>
      </c>
      <c r="L45" s="82">
        <v>204690301.41</v>
      </c>
      <c r="M45" s="82">
        <v>35056624.3323</v>
      </c>
      <c r="N45" s="82">
        <v>93956875.428399995</v>
      </c>
      <c r="O45" s="82">
        <v>0</v>
      </c>
      <c r="P45" s="82">
        <f t="shared" si="4"/>
        <v>93956875.428399995</v>
      </c>
      <c r="Q45" s="82">
        <v>2270888816.6500001</v>
      </c>
      <c r="R45" s="93">
        <v>0</v>
      </c>
      <c r="S45" s="82">
        <f t="shared" si="5"/>
        <v>2270888816.6500001</v>
      </c>
      <c r="T45" s="93">
        <f t="shared" si="0"/>
        <v>5757732860.2507</v>
      </c>
      <c r="U45" s="94">
        <f t="shared" si="1"/>
        <v>4580121357.8707008</v>
      </c>
      <c r="V45" s="79">
        <v>36</v>
      </c>
      <c r="AI45" s="77">
        <v>0</v>
      </c>
    </row>
    <row r="46" spans="1:35" ht="21" customHeight="1">
      <c r="A46" s="79"/>
      <c r="B46" s="141" t="s">
        <v>27</v>
      </c>
      <c r="C46" s="142"/>
      <c r="D46" s="86">
        <f t="shared" ref="D46:U46" si="11">SUM(D10:D45)</f>
        <v>101954661563.76997</v>
      </c>
      <c r="E46" s="86">
        <f t="shared" si="11"/>
        <v>70042957894.419998</v>
      </c>
      <c r="F46" s="86">
        <f t="shared" si="11"/>
        <v>171997619458.19</v>
      </c>
      <c r="G46" s="86">
        <f t="shared" si="11"/>
        <v>6304699404.999999</v>
      </c>
      <c r="H46" s="86">
        <f t="shared" si="11"/>
        <v>9045993693.3999996</v>
      </c>
      <c r="I46" s="86">
        <f t="shared" si="11"/>
        <v>30964524983.390003</v>
      </c>
      <c r="J46" s="86">
        <f t="shared" si="11"/>
        <v>125682401376.40001</v>
      </c>
      <c r="K46" s="86">
        <f t="shared" si="11"/>
        <v>18200000000.001804</v>
      </c>
      <c r="L46" s="86">
        <f t="shared" si="11"/>
        <v>7799999999.9971991</v>
      </c>
      <c r="M46" s="86">
        <f t="shared" si="11"/>
        <v>1972555053.2077994</v>
      </c>
      <c r="N46" s="86">
        <f t="shared" si="11"/>
        <v>3580353457.3319998</v>
      </c>
      <c r="O46" s="86">
        <f t="shared" si="11"/>
        <v>719138904.3591001</v>
      </c>
      <c r="P46" s="86">
        <f t="shared" si="11"/>
        <v>2861214552.9729004</v>
      </c>
      <c r="Q46" s="86">
        <f t="shared" si="11"/>
        <v>106641428296.07002</v>
      </c>
      <c r="R46" s="86">
        <f t="shared" si="11"/>
        <v>1000000000</v>
      </c>
      <c r="S46" s="86">
        <f t="shared" si="11"/>
        <v>105641428296.07002</v>
      </c>
      <c r="T46" s="86">
        <f t="shared" si="11"/>
        <v>310191956264.79877</v>
      </c>
      <c r="U46" s="86">
        <f t="shared" si="11"/>
        <v>262157599278.64975</v>
      </c>
      <c r="V46" s="86"/>
    </row>
    <row r="47" spans="1:35">
      <c r="B47" s="87"/>
      <c r="C47" s="68"/>
      <c r="D47" s="69"/>
      <c r="E47" s="88"/>
      <c r="F47" s="68"/>
      <c r="G47" s="69"/>
      <c r="H47" s="69"/>
      <c r="I47" s="69"/>
      <c r="J47" s="91"/>
      <c r="K47" s="92"/>
      <c r="L47" s="92"/>
      <c r="M47" s="92"/>
      <c r="N47" s="88"/>
      <c r="O47" s="88"/>
      <c r="P47" s="88"/>
      <c r="Q47" s="88"/>
      <c r="R47" s="88"/>
      <c r="S47" s="88"/>
      <c r="T47" s="77"/>
    </row>
    <row r="48" spans="1:35">
      <c r="B48" s="68"/>
      <c r="C48" s="68"/>
      <c r="D48" s="68"/>
      <c r="E48" s="68"/>
      <c r="F48" s="68"/>
      <c r="G48" s="68"/>
      <c r="H48" s="68"/>
      <c r="I48" s="69"/>
      <c r="J48" s="69"/>
      <c r="K48" s="69"/>
      <c r="L48" s="69"/>
      <c r="M48" s="69"/>
      <c r="N48" s="87"/>
      <c r="O48" s="87"/>
      <c r="P48" s="87"/>
      <c r="Q48" s="87"/>
      <c r="R48" s="87"/>
      <c r="S48" s="87"/>
      <c r="U48" s="71">
        <f>U46+R46+O46+I46+H46+G46</f>
        <v>310191956264.79889</v>
      </c>
    </row>
    <row r="49" spans="1:21">
      <c r="I49" s="77"/>
      <c r="J49" s="71"/>
      <c r="K49" s="71"/>
      <c r="L49" s="71"/>
      <c r="M49" s="71"/>
      <c r="U49" s="77"/>
    </row>
    <row r="50" spans="1:21">
      <c r="C50" s="89"/>
      <c r="E50" s="77"/>
      <c r="I50" s="77"/>
      <c r="J50" s="74"/>
      <c r="K50" s="74"/>
      <c r="L50" s="74"/>
      <c r="M50" s="74"/>
      <c r="U50" s="71"/>
    </row>
    <row r="51" spans="1:21">
      <c r="C51" s="89"/>
      <c r="J51" s="77"/>
      <c r="K51" s="77"/>
      <c r="L51" s="77"/>
      <c r="M51" s="77"/>
    </row>
    <row r="52" spans="1:21">
      <c r="J52" s="71"/>
    </row>
    <row r="54" spans="1:21" ht="21">
      <c r="A54" s="90" t="s">
        <v>57</v>
      </c>
    </row>
  </sheetData>
  <mergeCells count="26">
    <mergeCell ref="T7:T8"/>
    <mergeCell ref="U7:U8"/>
    <mergeCell ref="V7:V8"/>
    <mergeCell ref="O7:O8"/>
    <mergeCell ref="P7:P8"/>
    <mergeCell ref="Q7:Q8"/>
    <mergeCell ref="R7:R8"/>
    <mergeCell ref="S7:S8"/>
    <mergeCell ref="J7:J8"/>
    <mergeCell ref="K7:K8"/>
    <mergeCell ref="L7:L8"/>
    <mergeCell ref="M7:M8"/>
    <mergeCell ref="N7:N8"/>
    <mergeCell ref="G7:I7"/>
    <mergeCell ref="B46:C46"/>
    <mergeCell ref="A7:A8"/>
    <mergeCell ref="B7:B8"/>
    <mergeCell ref="C7:C8"/>
    <mergeCell ref="D7:D8"/>
    <mergeCell ref="E7:E8"/>
    <mergeCell ref="F7:F8"/>
    <mergeCell ref="A1:V1"/>
    <mergeCell ref="A2:V2"/>
    <mergeCell ref="A3:V3"/>
    <mergeCell ref="A4:U4"/>
    <mergeCell ref="D5:U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9"/>
  <sheetViews>
    <sheetView zoomScale="98" zoomScaleNormal="98" workbookViewId="0">
      <pane xSplit="4" ySplit="6" topLeftCell="E7" activePane="bottomRight" state="frozen"/>
      <selection pane="topRight"/>
      <selection pane="bottomLeft"/>
      <selection pane="bottomRight" activeCell="B3" sqref="B3:AB3"/>
    </sheetView>
  </sheetViews>
  <sheetFormatPr defaultColWidth="9.109375" defaultRowHeight="13.2"/>
  <cols>
    <col min="1" max="1" width="9.33203125" style="1" customWidth="1"/>
    <col min="2" max="2" width="13.88671875" style="43" customWidth="1"/>
    <col min="3" max="3" width="6.109375" style="1" customWidth="1"/>
    <col min="4" max="4" width="20.6640625" style="1" customWidth="1"/>
    <col min="5" max="12" width="19.88671875" style="1" customWidth="1"/>
    <col min="13" max="13" width="18.44140625" style="1" customWidth="1"/>
    <col min="14" max="14" width="19.6640625" style="1" customWidth="1"/>
    <col min="15" max="15" width="0.6640625" style="1" customWidth="1"/>
    <col min="16" max="16" width="4.6640625" style="1" customWidth="1"/>
    <col min="17" max="17" width="9.44140625" style="1" customWidth="1"/>
    <col min="18" max="18" width="17.88671875" style="43" customWidth="1"/>
    <col min="19" max="19" width="18.6640625" style="1" customWidth="1"/>
    <col min="20" max="24" width="21.88671875" style="1" customWidth="1"/>
    <col min="25" max="27" width="18.5546875" style="1" customWidth="1"/>
    <col min="28" max="28" width="22.109375" style="1" customWidth="1"/>
    <col min="29" max="29" width="20.6640625" style="1" customWidth="1"/>
    <col min="30" max="16384" width="9.109375" style="1"/>
  </cols>
  <sheetData>
    <row r="1" spans="1:29" ht="24.6">
      <c r="A1" s="135" t="s">
        <v>126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1:29" ht="24.6">
      <c r="A2" s="135" t="s">
        <v>64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</row>
    <row r="3" spans="1:29" ht="45" customHeight="1">
      <c r="B3" s="147" t="s">
        <v>127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</row>
    <row r="4" spans="1:29">
      <c r="O4" s="1">
        <v>0</v>
      </c>
    </row>
    <row r="5" spans="1:29" ht="61.5" customHeight="1">
      <c r="A5" s="44" t="s">
        <v>20</v>
      </c>
      <c r="B5" s="45" t="s">
        <v>128</v>
      </c>
      <c r="C5" s="28" t="s">
        <v>20</v>
      </c>
      <c r="D5" s="28" t="s">
        <v>129</v>
      </c>
      <c r="E5" s="28" t="s">
        <v>50</v>
      </c>
      <c r="F5" s="28" t="s">
        <v>130</v>
      </c>
      <c r="G5" s="28" t="s">
        <v>131</v>
      </c>
      <c r="H5" s="28" t="s">
        <v>132</v>
      </c>
      <c r="I5" s="28" t="s">
        <v>25</v>
      </c>
      <c r="J5" s="28" t="s">
        <v>133</v>
      </c>
      <c r="K5" s="28" t="s">
        <v>80</v>
      </c>
      <c r="L5" s="28" t="s">
        <v>81</v>
      </c>
      <c r="M5" s="28" t="s">
        <v>26</v>
      </c>
      <c r="N5" s="47" t="s">
        <v>134</v>
      </c>
      <c r="O5" s="53"/>
      <c r="P5" s="13"/>
      <c r="Q5" s="28" t="s">
        <v>20</v>
      </c>
      <c r="R5" s="45" t="s">
        <v>135</v>
      </c>
      <c r="S5" s="28" t="s">
        <v>129</v>
      </c>
      <c r="T5" s="28" t="s">
        <v>50</v>
      </c>
      <c r="U5" s="28" t="s">
        <v>130</v>
      </c>
      <c r="V5" s="28" t="s">
        <v>136</v>
      </c>
      <c r="W5" s="28" t="s">
        <v>137</v>
      </c>
      <c r="X5" s="28" t="s">
        <v>25</v>
      </c>
      <c r="Y5" s="28" t="s">
        <v>133</v>
      </c>
      <c r="Z5" s="28" t="s">
        <v>80</v>
      </c>
      <c r="AA5" s="28" t="s">
        <v>81</v>
      </c>
      <c r="AB5" s="28" t="s">
        <v>26</v>
      </c>
      <c r="AC5" s="47" t="s">
        <v>134</v>
      </c>
    </row>
    <row r="6" spans="1:29" ht="15.6">
      <c r="A6" s="13"/>
      <c r="B6" s="46"/>
      <c r="C6" s="13"/>
      <c r="D6" s="47"/>
      <c r="E6" s="125" t="s">
        <v>28</v>
      </c>
      <c r="F6" s="125" t="s">
        <v>28</v>
      </c>
      <c r="G6" s="125" t="s">
        <v>28</v>
      </c>
      <c r="H6" s="125" t="s">
        <v>28</v>
      </c>
      <c r="I6" s="125" t="s">
        <v>28</v>
      </c>
      <c r="J6" s="125" t="s">
        <v>28</v>
      </c>
      <c r="K6" s="125" t="s">
        <v>28</v>
      </c>
      <c r="L6" s="125" t="s">
        <v>28</v>
      </c>
      <c r="M6" s="125" t="s">
        <v>28</v>
      </c>
      <c r="N6" s="125" t="s">
        <v>28</v>
      </c>
      <c r="O6" s="53"/>
      <c r="P6" s="13"/>
      <c r="Q6" s="47"/>
      <c r="R6" s="48"/>
      <c r="S6" s="47"/>
      <c r="T6" s="125" t="s">
        <v>28</v>
      </c>
      <c r="U6" s="125" t="s">
        <v>28</v>
      </c>
      <c r="V6" s="125" t="s">
        <v>28</v>
      </c>
      <c r="W6" s="125" t="s">
        <v>28</v>
      </c>
      <c r="X6" s="125" t="s">
        <v>28</v>
      </c>
      <c r="Y6" s="125" t="s">
        <v>28</v>
      </c>
      <c r="Z6" s="125" t="s">
        <v>28</v>
      </c>
      <c r="AA6" s="125" t="s">
        <v>28</v>
      </c>
      <c r="AB6" s="125" t="s">
        <v>28</v>
      </c>
      <c r="AC6" s="125" t="s">
        <v>28</v>
      </c>
    </row>
    <row r="7" spans="1:29" ht="24.9" customHeight="1">
      <c r="A7" s="153">
        <v>1</v>
      </c>
      <c r="B7" s="154" t="s">
        <v>90</v>
      </c>
      <c r="C7" s="13">
        <v>1</v>
      </c>
      <c r="D7" s="49" t="s">
        <v>138</v>
      </c>
      <c r="E7" s="49">
        <v>83395425.420000002</v>
      </c>
      <c r="F7" s="49">
        <v>0</v>
      </c>
      <c r="G7" s="49">
        <v>14886977.4012</v>
      </c>
      <c r="H7" s="49">
        <v>6380133.1719000004</v>
      </c>
      <c r="I7" s="49">
        <v>1092704.1011999999</v>
      </c>
      <c r="J7" s="49">
        <v>3172657.2028000001</v>
      </c>
      <c r="K7" s="49">
        <f>J7/2</f>
        <v>1586328.6014</v>
      </c>
      <c r="L7" s="49">
        <f t="shared" ref="L7:L23" si="0">J7-K7</f>
        <v>1586328.6014</v>
      </c>
      <c r="M7" s="49">
        <v>67532046.599199995</v>
      </c>
      <c r="N7" s="54">
        <f t="shared" ref="N7:N23" si="1">E7+F7+G7+H7+I7+L7+M7</f>
        <v>174873615.2949</v>
      </c>
      <c r="O7" s="53"/>
      <c r="P7" s="153">
        <v>19</v>
      </c>
      <c r="Q7" s="56">
        <v>26</v>
      </c>
      <c r="R7" s="157" t="s">
        <v>108</v>
      </c>
      <c r="S7" s="49" t="s">
        <v>139</v>
      </c>
      <c r="T7" s="49">
        <v>88285104.460700005</v>
      </c>
      <c r="U7" s="49">
        <f>-11651464.66</f>
        <v>-11651464.66</v>
      </c>
      <c r="V7" s="49">
        <v>15759837.5252</v>
      </c>
      <c r="W7" s="49">
        <v>6754216.0822000001</v>
      </c>
      <c r="X7" s="49">
        <v>1156772.0319000001</v>
      </c>
      <c r="Y7" s="49">
        <v>3358677.9031000002</v>
      </c>
      <c r="Z7" s="49">
        <v>0</v>
      </c>
      <c r="AA7" s="49">
        <f t="shared" ref="AA7:AA25" si="2">Y7-Z7</f>
        <v>3358677.9031000002</v>
      </c>
      <c r="AB7" s="49">
        <v>73485553.475299999</v>
      </c>
      <c r="AC7" s="50">
        <f t="shared" ref="AC7:AC26" si="3">T7+U7+V7+W7+X7+Y7-Z7+AB7</f>
        <v>177148696.81840003</v>
      </c>
    </row>
    <row r="8" spans="1:29" ht="24.9" customHeight="1">
      <c r="A8" s="153"/>
      <c r="B8" s="155"/>
      <c r="C8" s="13">
        <v>2</v>
      </c>
      <c r="D8" s="49" t="s">
        <v>140</v>
      </c>
      <c r="E8" s="49">
        <v>139134403.3224</v>
      </c>
      <c r="F8" s="49">
        <v>0</v>
      </c>
      <c r="G8" s="49">
        <v>24836982.454999998</v>
      </c>
      <c r="H8" s="49">
        <v>10644421.052100001</v>
      </c>
      <c r="I8" s="49">
        <v>1823034.4453</v>
      </c>
      <c r="J8" s="49">
        <v>5293165.2384000001</v>
      </c>
      <c r="K8" s="49">
        <f t="shared" ref="K8:K23" si="4">J8/2</f>
        <v>2646582.6192000001</v>
      </c>
      <c r="L8" s="49">
        <f t="shared" si="0"/>
        <v>2646582.6192000001</v>
      </c>
      <c r="M8" s="49">
        <v>118147875.5</v>
      </c>
      <c r="N8" s="54">
        <f t="shared" si="1"/>
        <v>297233299.39400005</v>
      </c>
      <c r="O8" s="53"/>
      <c r="P8" s="153"/>
      <c r="Q8" s="56">
        <v>27</v>
      </c>
      <c r="R8" s="158"/>
      <c r="S8" s="49" t="s">
        <v>141</v>
      </c>
      <c r="T8" s="49">
        <v>86460577.800999999</v>
      </c>
      <c r="U8" s="49">
        <f t="shared" ref="U8:U25" si="5">-11651464.66</f>
        <v>-11651464.66</v>
      </c>
      <c r="V8" s="49">
        <v>15434139.9584</v>
      </c>
      <c r="W8" s="49">
        <v>6614631.4106999999</v>
      </c>
      <c r="X8" s="49">
        <v>1132865.8314</v>
      </c>
      <c r="Y8" s="49">
        <v>3289266.4498999999</v>
      </c>
      <c r="Z8" s="49">
        <v>0</v>
      </c>
      <c r="AA8" s="49">
        <f t="shared" si="2"/>
        <v>3289266.4498999999</v>
      </c>
      <c r="AB8" s="49">
        <v>78858577.529799998</v>
      </c>
      <c r="AC8" s="50">
        <f t="shared" si="3"/>
        <v>180138594.32120001</v>
      </c>
    </row>
    <row r="9" spans="1:29" ht="24.9" customHeight="1">
      <c r="A9" s="153"/>
      <c r="B9" s="155"/>
      <c r="C9" s="13">
        <v>3</v>
      </c>
      <c r="D9" s="49" t="s">
        <v>142</v>
      </c>
      <c r="E9" s="49">
        <v>97896371.4155</v>
      </c>
      <c r="F9" s="49">
        <v>0</v>
      </c>
      <c r="G9" s="49">
        <v>17475551.7053</v>
      </c>
      <c r="H9" s="49">
        <v>7489522.1594000002</v>
      </c>
      <c r="I9" s="49">
        <v>1282705.4480999999</v>
      </c>
      <c r="J9" s="49">
        <v>3724324.5219000001</v>
      </c>
      <c r="K9" s="49">
        <f t="shared" si="4"/>
        <v>1862162.26095</v>
      </c>
      <c r="L9" s="49">
        <f t="shared" si="0"/>
        <v>1862162.26095</v>
      </c>
      <c r="M9" s="49">
        <v>77566448.607600003</v>
      </c>
      <c r="N9" s="54">
        <f t="shared" si="1"/>
        <v>203572761.59685001</v>
      </c>
      <c r="O9" s="53"/>
      <c r="P9" s="153"/>
      <c r="Q9" s="56">
        <v>28</v>
      </c>
      <c r="R9" s="158"/>
      <c r="S9" s="49" t="s">
        <v>143</v>
      </c>
      <c r="T9" s="49">
        <v>86538843.860300004</v>
      </c>
      <c r="U9" s="49">
        <f t="shared" si="5"/>
        <v>-11651464.66</v>
      </c>
      <c r="V9" s="49">
        <v>15448111.288799999</v>
      </c>
      <c r="W9" s="49">
        <v>6620619.1238000002</v>
      </c>
      <c r="X9" s="49">
        <v>1133891.327</v>
      </c>
      <c r="Y9" s="49">
        <v>3292243.9679999999</v>
      </c>
      <c r="Z9" s="49">
        <v>0</v>
      </c>
      <c r="AA9" s="49">
        <f t="shared" si="2"/>
        <v>3292243.9679999999</v>
      </c>
      <c r="AB9" s="49">
        <v>77582158.332399994</v>
      </c>
      <c r="AC9" s="50">
        <f t="shared" si="3"/>
        <v>178964403.2403</v>
      </c>
    </row>
    <row r="10" spans="1:29" ht="24.9" customHeight="1">
      <c r="A10" s="153"/>
      <c r="B10" s="155"/>
      <c r="C10" s="13">
        <v>4</v>
      </c>
      <c r="D10" s="49" t="s">
        <v>144</v>
      </c>
      <c r="E10" s="49">
        <v>99745799.721599996</v>
      </c>
      <c r="F10" s="49">
        <v>0</v>
      </c>
      <c r="G10" s="49">
        <v>17805694.483100001</v>
      </c>
      <c r="H10" s="49">
        <v>7631011.9214000003</v>
      </c>
      <c r="I10" s="49">
        <v>1306937.9271</v>
      </c>
      <c r="J10" s="49">
        <v>3794683.3215000001</v>
      </c>
      <c r="K10" s="49">
        <f t="shared" si="4"/>
        <v>1897341.66075</v>
      </c>
      <c r="L10" s="49">
        <f t="shared" si="0"/>
        <v>1897341.66075</v>
      </c>
      <c r="M10" s="49">
        <v>81071081.663499996</v>
      </c>
      <c r="N10" s="54">
        <f t="shared" si="1"/>
        <v>209457867.37744999</v>
      </c>
      <c r="O10" s="53"/>
      <c r="P10" s="153"/>
      <c r="Q10" s="56">
        <v>29</v>
      </c>
      <c r="R10" s="158"/>
      <c r="S10" s="49" t="s">
        <v>145</v>
      </c>
      <c r="T10" s="49">
        <v>102562891.211</v>
      </c>
      <c r="U10" s="49">
        <f t="shared" si="5"/>
        <v>-11651464.66</v>
      </c>
      <c r="V10" s="49">
        <v>18308575.5119</v>
      </c>
      <c r="W10" s="49">
        <v>7846532.3622000003</v>
      </c>
      <c r="X10" s="49">
        <v>1343849.3933000001</v>
      </c>
      <c r="Y10" s="49">
        <v>3901855.4544000002</v>
      </c>
      <c r="Z10" s="49">
        <v>0</v>
      </c>
      <c r="AA10" s="49">
        <f t="shared" si="2"/>
        <v>3901855.4544000002</v>
      </c>
      <c r="AB10" s="49">
        <v>91305664.609300002</v>
      </c>
      <c r="AC10" s="50">
        <f t="shared" si="3"/>
        <v>213617903.88210002</v>
      </c>
    </row>
    <row r="11" spans="1:29" ht="24.9" customHeight="1">
      <c r="A11" s="153"/>
      <c r="B11" s="155"/>
      <c r="C11" s="13">
        <v>5</v>
      </c>
      <c r="D11" s="49" t="s">
        <v>146</v>
      </c>
      <c r="E11" s="49">
        <v>90788213.068700001</v>
      </c>
      <c r="F11" s="49">
        <v>0</v>
      </c>
      <c r="G11" s="49">
        <v>16206669.244100001</v>
      </c>
      <c r="H11" s="49">
        <v>6945715.3903000001</v>
      </c>
      <c r="I11" s="49">
        <v>1189569.4787999999</v>
      </c>
      <c r="J11" s="49">
        <v>3453905.0155000002</v>
      </c>
      <c r="K11" s="49">
        <f t="shared" si="4"/>
        <v>1726952.5077500001</v>
      </c>
      <c r="L11" s="49">
        <f t="shared" si="0"/>
        <v>1726952.5077500001</v>
      </c>
      <c r="M11" s="49">
        <v>72412614.112000003</v>
      </c>
      <c r="N11" s="54">
        <f t="shared" si="1"/>
        <v>189269733.80165002</v>
      </c>
      <c r="O11" s="53"/>
      <c r="P11" s="153"/>
      <c r="Q11" s="56">
        <v>30</v>
      </c>
      <c r="R11" s="158"/>
      <c r="S11" s="49" t="s">
        <v>147</v>
      </c>
      <c r="T11" s="49">
        <v>103365238.4217</v>
      </c>
      <c r="U11" s="49">
        <f t="shared" si="5"/>
        <v>-11651464.66</v>
      </c>
      <c r="V11" s="49">
        <v>18451803.089899998</v>
      </c>
      <c r="W11" s="49">
        <v>7907915.6100000003</v>
      </c>
      <c r="X11" s="49">
        <v>1354362.2971000001</v>
      </c>
      <c r="Y11" s="49">
        <v>3932379.5825</v>
      </c>
      <c r="Z11" s="49">
        <v>0</v>
      </c>
      <c r="AA11" s="49">
        <f t="shared" si="2"/>
        <v>3932379.5825</v>
      </c>
      <c r="AB11" s="49">
        <v>89928930.190400004</v>
      </c>
      <c r="AC11" s="50">
        <f t="shared" si="3"/>
        <v>213289164.5316</v>
      </c>
    </row>
    <row r="12" spans="1:29" ht="24.9" customHeight="1">
      <c r="A12" s="153"/>
      <c r="B12" s="155"/>
      <c r="C12" s="13">
        <v>6</v>
      </c>
      <c r="D12" s="49" t="s">
        <v>148</v>
      </c>
      <c r="E12" s="49">
        <v>93760757.193000004</v>
      </c>
      <c r="F12" s="49">
        <v>0</v>
      </c>
      <c r="G12" s="49">
        <v>16737300.2347</v>
      </c>
      <c r="H12" s="49">
        <v>7173128.6719000004</v>
      </c>
      <c r="I12" s="49">
        <v>1228517.7921</v>
      </c>
      <c r="J12" s="49">
        <v>3566991.1168</v>
      </c>
      <c r="K12" s="49">
        <f t="shared" si="4"/>
        <v>1783495.5584</v>
      </c>
      <c r="L12" s="49">
        <f t="shared" si="0"/>
        <v>1783495.5584</v>
      </c>
      <c r="M12" s="49">
        <v>74931054.145400003</v>
      </c>
      <c r="N12" s="54">
        <f t="shared" si="1"/>
        <v>195614253.59549999</v>
      </c>
      <c r="O12" s="53"/>
      <c r="P12" s="153"/>
      <c r="Q12" s="56">
        <v>31</v>
      </c>
      <c r="R12" s="158"/>
      <c r="S12" s="49" t="s">
        <v>114</v>
      </c>
      <c r="T12" s="49">
        <v>178715757.9122</v>
      </c>
      <c r="U12" s="49">
        <f t="shared" si="5"/>
        <v>-11651464.66</v>
      </c>
      <c r="V12" s="49">
        <v>31902678.5447</v>
      </c>
      <c r="W12" s="49">
        <v>13672576.519099999</v>
      </c>
      <c r="X12" s="49">
        <v>2341656.5192</v>
      </c>
      <c r="Y12" s="49">
        <v>6798980.0849000001</v>
      </c>
      <c r="Z12" s="49">
        <v>0</v>
      </c>
      <c r="AA12" s="49">
        <f t="shared" si="2"/>
        <v>6798980.0849000001</v>
      </c>
      <c r="AB12" s="49">
        <v>151186012.19209999</v>
      </c>
      <c r="AC12" s="50">
        <f t="shared" si="3"/>
        <v>372966197.11220002</v>
      </c>
    </row>
    <row r="13" spans="1:29" ht="24.9" customHeight="1">
      <c r="A13" s="153"/>
      <c r="B13" s="155"/>
      <c r="C13" s="13">
        <v>7</v>
      </c>
      <c r="D13" s="49" t="s">
        <v>149</v>
      </c>
      <c r="E13" s="49">
        <v>90973047.868900001</v>
      </c>
      <c r="F13" s="49">
        <v>0</v>
      </c>
      <c r="G13" s="49">
        <v>16239664.237199999</v>
      </c>
      <c r="H13" s="49">
        <v>6959856.1017000005</v>
      </c>
      <c r="I13" s="49">
        <v>1191991.3112999999</v>
      </c>
      <c r="J13" s="49">
        <v>3460936.7855000002</v>
      </c>
      <c r="K13" s="49">
        <f t="shared" si="4"/>
        <v>1730468.3927500001</v>
      </c>
      <c r="L13" s="49">
        <f t="shared" si="0"/>
        <v>1730468.3927500001</v>
      </c>
      <c r="M13" s="49">
        <v>71895678.736399993</v>
      </c>
      <c r="N13" s="54">
        <f t="shared" si="1"/>
        <v>188990706.64824998</v>
      </c>
      <c r="O13" s="53"/>
      <c r="P13" s="153"/>
      <c r="Q13" s="56">
        <v>32</v>
      </c>
      <c r="R13" s="158"/>
      <c r="S13" s="49" t="s">
        <v>150</v>
      </c>
      <c r="T13" s="49">
        <v>89514777.059300005</v>
      </c>
      <c r="U13" s="49">
        <f t="shared" si="5"/>
        <v>-11651464.66</v>
      </c>
      <c r="V13" s="49">
        <v>15979347.2656</v>
      </c>
      <c r="W13" s="49">
        <v>6848291.6852000002</v>
      </c>
      <c r="X13" s="49">
        <v>1172884.0462</v>
      </c>
      <c r="Y13" s="49">
        <v>3405459.0018000002</v>
      </c>
      <c r="Z13" s="49">
        <v>0</v>
      </c>
      <c r="AA13" s="49">
        <f t="shared" si="2"/>
        <v>3405459.0018000002</v>
      </c>
      <c r="AB13" s="49">
        <v>78992651.143099993</v>
      </c>
      <c r="AC13" s="50">
        <f t="shared" si="3"/>
        <v>184261945.54120001</v>
      </c>
    </row>
    <row r="14" spans="1:29" ht="24.9" customHeight="1">
      <c r="A14" s="153"/>
      <c r="B14" s="155"/>
      <c r="C14" s="13">
        <v>8</v>
      </c>
      <c r="D14" s="49" t="s">
        <v>151</v>
      </c>
      <c r="E14" s="49">
        <v>88704394.378600001</v>
      </c>
      <c r="F14" s="49">
        <v>0</v>
      </c>
      <c r="G14" s="49">
        <v>15834685.270199999</v>
      </c>
      <c r="H14" s="49">
        <v>6786293.6871999996</v>
      </c>
      <c r="I14" s="49">
        <v>1162265.8562</v>
      </c>
      <c r="J14" s="49">
        <v>3374629.1757999999</v>
      </c>
      <c r="K14" s="49">
        <f t="shared" si="4"/>
        <v>1687314.5878999999</v>
      </c>
      <c r="L14" s="49">
        <f t="shared" si="0"/>
        <v>1687314.5878999999</v>
      </c>
      <c r="M14" s="49">
        <v>68644633.600799993</v>
      </c>
      <c r="N14" s="54">
        <f t="shared" si="1"/>
        <v>182819587.38089997</v>
      </c>
      <c r="O14" s="53"/>
      <c r="P14" s="153"/>
      <c r="Q14" s="56">
        <v>33</v>
      </c>
      <c r="R14" s="158"/>
      <c r="S14" s="49" t="s">
        <v>152</v>
      </c>
      <c r="T14" s="49">
        <v>88590183.242799997</v>
      </c>
      <c r="U14" s="49">
        <f t="shared" si="5"/>
        <v>-11651464.66</v>
      </c>
      <c r="V14" s="49">
        <v>15814297.358200001</v>
      </c>
      <c r="W14" s="49">
        <v>6777556.0107000005</v>
      </c>
      <c r="X14" s="49">
        <v>1160769.3835</v>
      </c>
      <c r="Y14" s="49">
        <v>3370284.1798</v>
      </c>
      <c r="Z14" s="49">
        <v>0</v>
      </c>
      <c r="AA14" s="49">
        <f t="shared" si="2"/>
        <v>3370284.1798</v>
      </c>
      <c r="AB14" s="49">
        <v>72489120.940599993</v>
      </c>
      <c r="AC14" s="50">
        <f t="shared" si="3"/>
        <v>176550746.45559999</v>
      </c>
    </row>
    <row r="15" spans="1:29" ht="24.9" customHeight="1">
      <c r="A15" s="153"/>
      <c r="B15" s="155"/>
      <c r="C15" s="13">
        <v>9</v>
      </c>
      <c r="D15" s="49" t="s">
        <v>153</v>
      </c>
      <c r="E15" s="49">
        <v>95699409.549400002</v>
      </c>
      <c r="F15" s="49">
        <v>0</v>
      </c>
      <c r="G15" s="49">
        <v>17083370.4617</v>
      </c>
      <c r="H15" s="49">
        <v>7321444.4835999999</v>
      </c>
      <c r="I15" s="49">
        <v>1253919.3459000001</v>
      </c>
      <c r="J15" s="49">
        <v>3640744.3152999999</v>
      </c>
      <c r="K15" s="49">
        <f t="shared" si="4"/>
        <v>1820372.15765</v>
      </c>
      <c r="L15" s="49">
        <f t="shared" si="0"/>
        <v>1820372.15765</v>
      </c>
      <c r="M15" s="49">
        <v>76562016.453999996</v>
      </c>
      <c r="N15" s="54">
        <f t="shared" si="1"/>
        <v>199740532.45225</v>
      </c>
      <c r="O15" s="53"/>
      <c r="P15" s="153"/>
      <c r="Q15" s="56">
        <v>34</v>
      </c>
      <c r="R15" s="158"/>
      <c r="S15" s="49" t="s">
        <v>154</v>
      </c>
      <c r="T15" s="49">
        <v>106044693.0607</v>
      </c>
      <c r="U15" s="49">
        <f t="shared" si="5"/>
        <v>-11651464.66</v>
      </c>
      <c r="V15" s="49">
        <v>18930114.465599999</v>
      </c>
      <c r="W15" s="49">
        <v>8112906.1995000001</v>
      </c>
      <c r="X15" s="49">
        <v>1389470.3507999999</v>
      </c>
      <c r="Y15" s="49">
        <v>4034315.5222999998</v>
      </c>
      <c r="Z15" s="49">
        <v>0</v>
      </c>
      <c r="AA15" s="49">
        <f t="shared" si="2"/>
        <v>4034315.5222999998</v>
      </c>
      <c r="AB15" s="49">
        <v>92160503.888799995</v>
      </c>
      <c r="AC15" s="50">
        <f t="shared" si="3"/>
        <v>219020538.82769999</v>
      </c>
    </row>
    <row r="16" spans="1:29" ht="24.9" customHeight="1">
      <c r="A16" s="153"/>
      <c r="B16" s="155"/>
      <c r="C16" s="13">
        <v>10</v>
      </c>
      <c r="D16" s="49" t="s">
        <v>155</v>
      </c>
      <c r="E16" s="49">
        <v>97115536.730399996</v>
      </c>
      <c r="F16" s="49">
        <v>0</v>
      </c>
      <c r="G16" s="49">
        <v>17336164.343899999</v>
      </c>
      <c r="H16" s="49">
        <v>7429784.7187999999</v>
      </c>
      <c r="I16" s="49">
        <v>1272474.4161</v>
      </c>
      <c r="J16" s="49">
        <v>3694618.8062999998</v>
      </c>
      <c r="K16" s="49">
        <f t="shared" si="4"/>
        <v>1847309.4031499999</v>
      </c>
      <c r="L16" s="49">
        <f t="shared" si="0"/>
        <v>1847309.4031499999</v>
      </c>
      <c r="M16" s="49">
        <v>79363642.997799993</v>
      </c>
      <c r="N16" s="54">
        <f t="shared" si="1"/>
        <v>204364912.61014998</v>
      </c>
      <c r="O16" s="53"/>
      <c r="P16" s="153"/>
      <c r="Q16" s="56">
        <v>35</v>
      </c>
      <c r="R16" s="158"/>
      <c r="S16" s="49" t="s">
        <v>156</v>
      </c>
      <c r="T16" s="49">
        <v>87497092.989299998</v>
      </c>
      <c r="U16" s="49">
        <f t="shared" si="5"/>
        <v>-11651464.66</v>
      </c>
      <c r="V16" s="49">
        <v>15619169.030400001</v>
      </c>
      <c r="W16" s="49">
        <v>6693929.5844999999</v>
      </c>
      <c r="X16" s="49">
        <v>1146446.9648</v>
      </c>
      <c r="Y16" s="49">
        <v>3328699.1570000001</v>
      </c>
      <c r="Z16" s="49">
        <v>0</v>
      </c>
      <c r="AA16" s="49">
        <f t="shared" si="2"/>
        <v>3328699.1570000001</v>
      </c>
      <c r="AB16" s="49">
        <v>78219567.9692</v>
      </c>
      <c r="AC16" s="50">
        <f t="shared" si="3"/>
        <v>180853441.0352</v>
      </c>
    </row>
    <row r="17" spans="1:29" ht="24.9" customHeight="1">
      <c r="A17" s="153"/>
      <c r="B17" s="155"/>
      <c r="C17" s="13">
        <v>11</v>
      </c>
      <c r="D17" s="49" t="s">
        <v>157</v>
      </c>
      <c r="E17" s="49">
        <v>106203607.5487</v>
      </c>
      <c r="F17" s="49">
        <v>0</v>
      </c>
      <c r="G17" s="49">
        <v>18958482.405200001</v>
      </c>
      <c r="H17" s="49">
        <v>8125063.8880000003</v>
      </c>
      <c r="I17" s="49">
        <v>1391552.5575000001</v>
      </c>
      <c r="J17" s="49">
        <v>4040361.1919999998</v>
      </c>
      <c r="K17" s="49">
        <f t="shared" si="4"/>
        <v>2020180.5959999999</v>
      </c>
      <c r="L17" s="49">
        <f t="shared" si="0"/>
        <v>2020180.5959999999</v>
      </c>
      <c r="M17" s="49">
        <v>89555957.483999997</v>
      </c>
      <c r="N17" s="54">
        <f t="shared" si="1"/>
        <v>226254844.47939998</v>
      </c>
      <c r="O17" s="53"/>
      <c r="P17" s="153"/>
      <c r="Q17" s="56">
        <v>36</v>
      </c>
      <c r="R17" s="158"/>
      <c r="S17" s="49" t="s">
        <v>158</v>
      </c>
      <c r="T17" s="49">
        <v>110743566.051</v>
      </c>
      <c r="U17" s="49">
        <f t="shared" si="5"/>
        <v>-11651464.66</v>
      </c>
      <c r="V17" s="49">
        <v>19768913.664299998</v>
      </c>
      <c r="W17" s="49">
        <v>8472391.5703999996</v>
      </c>
      <c r="X17" s="49">
        <v>1451038.2097</v>
      </c>
      <c r="Y17" s="49">
        <v>4213077.2847999996</v>
      </c>
      <c r="Z17" s="49">
        <v>0</v>
      </c>
      <c r="AA17" s="49">
        <f t="shared" si="2"/>
        <v>4213077.2847999996</v>
      </c>
      <c r="AB17" s="49">
        <v>96307346.352799997</v>
      </c>
      <c r="AC17" s="50">
        <f t="shared" si="3"/>
        <v>229304868.47299999</v>
      </c>
    </row>
    <row r="18" spans="1:29" ht="24.9" customHeight="1">
      <c r="A18" s="153"/>
      <c r="B18" s="155"/>
      <c r="C18" s="13">
        <v>12</v>
      </c>
      <c r="D18" s="49" t="s">
        <v>159</v>
      </c>
      <c r="E18" s="49">
        <v>102255194.413</v>
      </c>
      <c r="F18" s="49">
        <v>0</v>
      </c>
      <c r="G18" s="49">
        <v>18253648.335099999</v>
      </c>
      <c r="H18" s="49">
        <v>7822992.1436999999</v>
      </c>
      <c r="I18" s="49">
        <v>1339817.7386</v>
      </c>
      <c r="J18" s="49">
        <v>3890149.5789999999</v>
      </c>
      <c r="K18" s="49">
        <f t="shared" si="4"/>
        <v>1945074.7895</v>
      </c>
      <c r="L18" s="49">
        <f t="shared" si="0"/>
        <v>1945074.7895</v>
      </c>
      <c r="M18" s="49">
        <v>85474231.918200001</v>
      </c>
      <c r="N18" s="54">
        <f t="shared" si="1"/>
        <v>217090959.33810002</v>
      </c>
      <c r="O18" s="53"/>
      <c r="P18" s="153"/>
      <c r="Q18" s="56">
        <v>37</v>
      </c>
      <c r="R18" s="158"/>
      <c r="S18" s="49" t="s">
        <v>160</v>
      </c>
      <c r="T18" s="49">
        <v>97250604.528799996</v>
      </c>
      <c r="U18" s="49">
        <f t="shared" si="5"/>
        <v>-11651464.66</v>
      </c>
      <c r="V18" s="49">
        <v>17360275.393800002</v>
      </c>
      <c r="W18" s="49">
        <v>7440118.0258999998</v>
      </c>
      <c r="X18" s="49">
        <v>1274244.1672</v>
      </c>
      <c r="Y18" s="49">
        <v>3699757.2634999999</v>
      </c>
      <c r="Z18" s="49">
        <v>0</v>
      </c>
      <c r="AA18" s="49">
        <f t="shared" si="2"/>
        <v>3699757.2634999999</v>
      </c>
      <c r="AB18" s="49">
        <v>88160854.413200006</v>
      </c>
      <c r="AC18" s="50">
        <f t="shared" si="3"/>
        <v>203534389.13240004</v>
      </c>
    </row>
    <row r="19" spans="1:29" ht="24.9" customHeight="1">
      <c r="A19" s="153"/>
      <c r="B19" s="155"/>
      <c r="C19" s="13">
        <v>13</v>
      </c>
      <c r="D19" s="49" t="s">
        <v>161</v>
      </c>
      <c r="E19" s="49">
        <v>78084321.9604</v>
      </c>
      <c r="F19" s="49">
        <v>0</v>
      </c>
      <c r="G19" s="49">
        <v>13938888.5009</v>
      </c>
      <c r="H19" s="49">
        <v>5973809.3574999999</v>
      </c>
      <c r="I19" s="49">
        <v>1023114.3784</v>
      </c>
      <c r="J19" s="49">
        <v>2970604.0258999998</v>
      </c>
      <c r="K19" s="49">
        <f t="shared" si="4"/>
        <v>1485302.0129499999</v>
      </c>
      <c r="L19" s="49">
        <f t="shared" si="0"/>
        <v>1485302.0129499999</v>
      </c>
      <c r="M19" s="49">
        <v>63553036.140500002</v>
      </c>
      <c r="N19" s="54">
        <f t="shared" si="1"/>
        <v>164058472.35065001</v>
      </c>
      <c r="O19" s="53"/>
      <c r="P19" s="153"/>
      <c r="Q19" s="56">
        <v>38</v>
      </c>
      <c r="R19" s="158"/>
      <c r="S19" s="49" t="s">
        <v>162</v>
      </c>
      <c r="T19" s="49">
        <v>101126394.3721</v>
      </c>
      <c r="U19" s="49">
        <f t="shared" si="5"/>
        <v>-11651464.66</v>
      </c>
      <c r="V19" s="49">
        <v>18052145.4276</v>
      </c>
      <c r="W19" s="49">
        <v>7736633.7547000004</v>
      </c>
      <c r="X19" s="49">
        <v>1325027.4257</v>
      </c>
      <c r="Y19" s="49">
        <v>3847206.0293999999</v>
      </c>
      <c r="Z19" s="49">
        <v>0</v>
      </c>
      <c r="AA19" s="49">
        <f t="shared" si="2"/>
        <v>3847206.0293999999</v>
      </c>
      <c r="AB19" s="49">
        <v>91140552.474399999</v>
      </c>
      <c r="AC19" s="50">
        <f t="shared" si="3"/>
        <v>211576494.82389998</v>
      </c>
    </row>
    <row r="20" spans="1:29" ht="24.9" customHeight="1">
      <c r="A20" s="153"/>
      <c r="B20" s="155"/>
      <c r="C20" s="13">
        <v>14</v>
      </c>
      <c r="D20" s="49" t="s">
        <v>163</v>
      </c>
      <c r="E20" s="49">
        <v>73779018.686100006</v>
      </c>
      <c r="F20" s="49">
        <v>0</v>
      </c>
      <c r="G20" s="49">
        <v>13170345.715299999</v>
      </c>
      <c r="H20" s="49">
        <v>5644433.8781000003</v>
      </c>
      <c r="I20" s="49">
        <v>966703.34</v>
      </c>
      <c r="J20" s="49">
        <v>2806815.0485999999</v>
      </c>
      <c r="K20" s="49">
        <f t="shared" si="4"/>
        <v>1403407.5242999999</v>
      </c>
      <c r="L20" s="49">
        <f t="shared" si="0"/>
        <v>1403407.5242999999</v>
      </c>
      <c r="M20" s="49">
        <v>59752737.168799996</v>
      </c>
      <c r="N20" s="54">
        <f t="shared" si="1"/>
        <v>154716646.31260002</v>
      </c>
      <c r="O20" s="53"/>
      <c r="P20" s="153"/>
      <c r="Q20" s="56">
        <v>39</v>
      </c>
      <c r="R20" s="158"/>
      <c r="S20" s="49" t="s">
        <v>164</v>
      </c>
      <c r="T20" s="49">
        <v>79612110.094999999</v>
      </c>
      <c r="U20" s="49">
        <f t="shared" si="5"/>
        <v>-11651464.66</v>
      </c>
      <c r="V20" s="49">
        <v>14211615.0601</v>
      </c>
      <c r="W20" s="49">
        <v>6090692.1686000004</v>
      </c>
      <c r="X20" s="49">
        <v>1043132.5071</v>
      </c>
      <c r="Y20" s="49">
        <v>3028726.4948999998</v>
      </c>
      <c r="Z20" s="49">
        <v>0</v>
      </c>
      <c r="AA20" s="49">
        <f t="shared" si="2"/>
        <v>3028726.4948999998</v>
      </c>
      <c r="AB20" s="49">
        <v>71360214.716399997</v>
      </c>
      <c r="AC20" s="50">
        <f t="shared" si="3"/>
        <v>163695026.38210002</v>
      </c>
    </row>
    <row r="21" spans="1:29" ht="24.9" customHeight="1">
      <c r="A21" s="153"/>
      <c r="B21" s="155"/>
      <c r="C21" s="13">
        <v>15</v>
      </c>
      <c r="D21" s="49" t="s">
        <v>165</v>
      </c>
      <c r="E21" s="49">
        <v>76825569.387099996</v>
      </c>
      <c r="F21" s="49">
        <v>0</v>
      </c>
      <c r="G21" s="49">
        <v>13714187.6732</v>
      </c>
      <c r="H21" s="49">
        <v>5877509.0027999999</v>
      </c>
      <c r="I21" s="49">
        <v>1006621.3382999999</v>
      </c>
      <c r="J21" s="49">
        <v>2922716.622</v>
      </c>
      <c r="K21" s="49">
        <f t="shared" si="4"/>
        <v>1461358.311</v>
      </c>
      <c r="L21" s="49">
        <f t="shared" si="0"/>
        <v>1461358.311</v>
      </c>
      <c r="M21" s="49">
        <v>64502910.892899998</v>
      </c>
      <c r="N21" s="54">
        <f t="shared" si="1"/>
        <v>163388156.60530001</v>
      </c>
      <c r="O21" s="53"/>
      <c r="P21" s="153"/>
      <c r="Q21" s="56">
        <v>40</v>
      </c>
      <c r="R21" s="158"/>
      <c r="S21" s="49" t="s">
        <v>166</v>
      </c>
      <c r="T21" s="49">
        <v>87775178.642800003</v>
      </c>
      <c r="U21" s="49">
        <f t="shared" si="5"/>
        <v>-11651464.66</v>
      </c>
      <c r="V21" s="49">
        <v>15668810.3006</v>
      </c>
      <c r="W21" s="49">
        <v>6715204.4145999998</v>
      </c>
      <c r="X21" s="49">
        <v>1150090.6339</v>
      </c>
      <c r="Y21" s="49">
        <v>3339278.5197000001</v>
      </c>
      <c r="Z21" s="49">
        <v>0</v>
      </c>
      <c r="AA21" s="49">
        <f t="shared" si="2"/>
        <v>3339278.5197000001</v>
      </c>
      <c r="AB21" s="49">
        <v>80951117.850999996</v>
      </c>
      <c r="AC21" s="50">
        <f t="shared" si="3"/>
        <v>183948215.7026</v>
      </c>
    </row>
    <row r="22" spans="1:29" ht="24.9" customHeight="1">
      <c r="A22" s="153"/>
      <c r="B22" s="155"/>
      <c r="C22" s="13">
        <v>16</v>
      </c>
      <c r="D22" s="49" t="s">
        <v>167</v>
      </c>
      <c r="E22" s="49">
        <v>114522149.51360001</v>
      </c>
      <c r="F22" s="49">
        <v>0</v>
      </c>
      <c r="G22" s="49">
        <v>20443431.317200001</v>
      </c>
      <c r="H22" s="49">
        <v>8761470.5645000003</v>
      </c>
      <c r="I22" s="49">
        <v>1500547.8036</v>
      </c>
      <c r="J22" s="49">
        <v>4356827.9759</v>
      </c>
      <c r="K22" s="49">
        <f t="shared" si="4"/>
        <v>2178413.98795</v>
      </c>
      <c r="L22" s="49">
        <f t="shared" si="0"/>
        <v>2178413.98795</v>
      </c>
      <c r="M22" s="49">
        <v>85638704.083499998</v>
      </c>
      <c r="N22" s="54">
        <f t="shared" si="1"/>
        <v>233044717.27035001</v>
      </c>
      <c r="O22" s="53"/>
      <c r="P22" s="153"/>
      <c r="Q22" s="56">
        <v>41</v>
      </c>
      <c r="R22" s="158"/>
      <c r="S22" s="49" t="s">
        <v>168</v>
      </c>
      <c r="T22" s="49">
        <v>108229912.52609999</v>
      </c>
      <c r="U22" s="49">
        <f t="shared" si="5"/>
        <v>-11651464.66</v>
      </c>
      <c r="V22" s="49">
        <v>19320199.5649</v>
      </c>
      <c r="W22" s="49">
        <v>8280085.5278000003</v>
      </c>
      <c r="X22" s="49">
        <v>1418102.5959999999</v>
      </c>
      <c r="Y22" s="49">
        <v>4117449.0063999998</v>
      </c>
      <c r="Z22" s="49">
        <v>0</v>
      </c>
      <c r="AA22" s="49">
        <f t="shared" si="2"/>
        <v>4117449.0063999998</v>
      </c>
      <c r="AB22" s="49">
        <v>92800473.403600007</v>
      </c>
      <c r="AC22" s="50">
        <f t="shared" si="3"/>
        <v>222514757.9648</v>
      </c>
    </row>
    <row r="23" spans="1:29" ht="24.9" customHeight="1">
      <c r="A23" s="153"/>
      <c r="B23" s="156"/>
      <c r="C23" s="13">
        <v>17</v>
      </c>
      <c r="D23" s="49" t="s">
        <v>169</v>
      </c>
      <c r="E23" s="49">
        <v>98953855.307300001</v>
      </c>
      <c r="F23" s="49">
        <v>0</v>
      </c>
      <c r="G23" s="49">
        <v>17664323.915800001</v>
      </c>
      <c r="H23" s="49">
        <v>7570424.5352999996</v>
      </c>
      <c r="I23" s="49">
        <v>1296561.3278999999</v>
      </c>
      <c r="J23" s="49">
        <v>3764554.9526</v>
      </c>
      <c r="K23" s="49">
        <f t="shared" si="4"/>
        <v>1882277.4763</v>
      </c>
      <c r="L23" s="49">
        <f t="shared" si="0"/>
        <v>1882277.4763</v>
      </c>
      <c r="M23" s="49">
        <v>72504929.714499995</v>
      </c>
      <c r="N23" s="54">
        <f t="shared" si="1"/>
        <v>199872372.27710003</v>
      </c>
      <c r="O23" s="53"/>
      <c r="P23" s="153"/>
      <c r="Q23" s="56">
        <v>42</v>
      </c>
      <c r="R23" s="158"/>
      <c r="S23" s="49" t="s">
        <v>170</v>
      </c>
      <c r="T23" s="49">
        <v>126539349.48119999</v>
      </c>
      <c r="U23" s="49">
        <f t="shared" si="5"/>
        <v>-11651464.66</v>
      </c>
      <c r="V23" s="49">
        <v>22588630.330699999</v>
      </c>
      <c r="W23" s="49">
        <v>9680841.5702999998</v>
      </c>
      <c r="X23" s="49">
        <v>1658005.4054</v>
      </c>
      <c r="Y23" s="49">
        <v>4814004.8036000002</v>
      </c>
      <c r="Z23" s="49">
        <v>0</v>
      </c>
      <c r="AA23" s="49">
        <f t="shared" si="2"/>
        <v>4814004.8036000002</v>
      </c>
      <c r="AB23" s="49">
        <v>114865822.3145</v>
      </c>
      <c r="AC23" s="50">
        <f t="shared" si="3"/>
        <v>268495189.2457</v>
      </c>
    </row>
    <row r="24" spans="1:29" ht="24.9" customHeight="1">
      <c r="A24" s="13"/>
      <c r="B24" s="148" t="s">
        <v>171</v>
      </c>
      <c r="C24" s="149"/>
      <c r="D24" s="50"/>
      <c r="E24" s="50">
        <f>SUM(E7:E23)</f>
        <v>1627837075.4847002</v>
      </c>
      <c r="F24" s="50">
        <f t="shared" ref="F24:N24" si="6">SUM(F7:F23)</f>
        <v>0</v>
      </c>
      <c r="G24" s="50">
        <f t="shared" si="6"/>
        <v>290586367.69909996</v>
      </c>
      <c r="H24" s="50">
        <f t="shared" si="6"/>
        <v>124537014.72820002</v>
      </c>
      <c r="I24" s="50">
        <f t="shared" si="6"/>
        <v>21329038.606400002</v>
      </c>
      <c r="J24" s="50">
        <f t="shared" si="6"/>
        <v>61928684.895800002</v>
      </c>
      <c r="K24" s="50">
        <f t="shared" si="6"/>
        <v>30964342.447900001</v>
      </c>
      <c r="L24" s="50">
        <f t="shared" si="6"/>
        <v>30964342.447900001</v>
      </c>
      <c r="M24" s="50">
        <f t="shared" si="6"/>
        <v>1309109599.8190999</v>
      </c>
      <c r="N24" s="50">
        <f t="shared" si="6"/>
        <v>3404363438.7853999</v>
      </c>
      <c r="O24" s="53"/>
      <c r="P24" s="153"/>
      <c r="Q24" s="56">
        <v>43</v>
      </c>
      <c r="R24" s="158"/>
      <c r="S24" s="49" t="s">
        <v>172</v>
      </c>
      <c r="T24" s="49">
        <v>82579828.959900007</v>
      </c>
      <c r="U24" s="49">
        <f t="shared" si="5"/>
        <v>-11651464.66</v>
      </c>
      <c r="V24" s="49">
        <v>14741384.690199999</v>
      </c>
      <c r="W24" s="49">
        <v>6317736.2958000004</v>
      </c>
      <c r="X24" s="49">
        <v>1082017.5966</v>
      </c>
      <c r="Y24" s="49">
        <v>3141629.0263</v>
      </c>
      <c r="Z24" s="49">
        <v>0</v>
      </c>
      <c r="AA24" s="49">
        <f t="shared" si="2"/>
        <v>3141629.0263</v>
      </c>
      <c r="AB24" s="49">
        <v>76328458.052699998</v>
      </c>
      <c r="AC24" s="50">
        <f t="shared" si="3"/>
        <v>172539589.96149999</v>
      </c>
    </row>
    <row r="25" spans="1:29" ht="24.9" customHeight="1">
      <c r="A25" s="153">
        <v>2</v>
      </c>
      <c r="B25" s="154" t="s">
        <v>173</v>
      </c>
      <c r="C25" s="13">
        <v>1</v>
      </c>
      <c r="D25" s="49" t="s">
        <v>174</v>
      </c>
      <c r="E25" s="49">
        <v>101480407.5361</v>
      </c>
      <c r="F25" s="49">
        <f>-1388888.89</f>
        <v>-1388888.89</v>
      </c>
      <c r="G25" s="49">
        <v>18115340.5722</v>
      </c>
      <c r="H25" s="49">
        <v>7763717.3881999999</v>
      </c>
      <c r="I25" s="49">
        <v>1329665.9491999999</v>
      </c>
      <c r="J25" s="49">
        <v>3860673.9434000002</v>
      </c>
      <c r="K25" s="49">
        <v>0</v>
      </c>
      <c r="L25" s="49">
        <f t="shared" ref="L25:L56" si="7">J25-K25</f>
        <v>3860673.9434000002</v>
      </c>
      <c r="M25" s="49">
        <v>79765952.667799994</v>
      </c>
      <c r="N25" s="50">
        <f>E25+F25+J25-K25+G25+M25+H25+I25</f>
        <v>210926869.16690001</v>
      </c>
      <c r="O25" s="53"/>
      <c r="P25" s="153"/>
      <c r="Q25" s="56">
        <v>44</v>
      </c>
      <c r="R25" s="159"/>
      <c r="S25" s="49" t="s">
        <v>175</v>
      </c>
      <c r="T25" s="49">
        <v>97102383.444299996</v>
      </c>
      <c r="U25" s="49">
        <f t="shared" si="5"/>
        <v>-11651464.66</v>
      </c>
      <c r="V25" s="49">
        <v>17333816.3413</v>
      </c>
      <c r="W25" s="49">
        <v>7428778.4319000002</v>
      </c>
      <c r="X25" s="49">
        <v>1272302.0726999999</v>
      </c>
      <c r="Y25" s="49">
        <v>3694118.4087</v>
      </c>
      <c r="Z25" s="49">
        <v>0</v>
      </c>
      <c r="AA25" s="49">
        <f t="shared" si="2"/>
        <v>3694118.4087</v>
      </c>
      <c r="AB25" s="49">
        <v>85352348.1972</v>
      </c>
      <c r="AC25" s="50">
        <f t="shared" si="3"/>
        <v>200532282.23609999</v>
      </c>
    </row>
    <row r="26" spans="1:29" ht="24.9" customHeight="1">
      <c r="A26" s="153"/>
      <c r="B26" s="155"/>
      <c r="C26" s="13">
        <v>2</v>
      </c>
      <c r="D26" s="49" t="s">
        <v>176</v>
      </c>
      <c r="E26" s="49">
        <v>123973274.8832</v>
      </c>
      <c r="F26" s="49">
        <f t="shared" ref="F26:F45" si="8">-1388888.89</f>
        <v>-1388888.89</v>
      </c>
      <c r="G26" s="49">
        <v>22130558.507800002</v>
      </c>
      <c r="H26" s="49">
        <v>9484525.0747999996</v>
      </c>
      <c r="I26" s="49">
        <v>1624382.9349</v>
      </c>
      <c r="J26" s="49">
        <v>4716382.2418999998</v>
      </c>
      <c r="K26" s="49">
        <v>0</v>
      </c>
      <c r="L26" s="49">
        <f t="shared" si="7"/>
        <v>4716382.2418999998</v>
      </c>
      <c r="M26" s="49">
        <v>84091506.618799999</v>
      </c>
      <c r="N26" s="50">
        <f t="shared" ref="N26:N88" si="9">E26+F26+J26-K26+G26+M26+H26+I26</f>
        <v>244631741.3714</v>
      </c>
      <c r="O26" s="53"/>
      <c r="P26" s="55"/>
      <c r="Q26" s="149"/>
      <c r="R26" s="150"/>
      <c r="S26" s="50"/>
      <c r="T26" s="50">
        <f>SUM(T7:T25)+2573557529.52</f>
        <v>4482092017.6401997</v>
      </c>
      <c r="U26" s="50">
        <f>SUM(U7:U25)-291286616.5</f>
        <v>-512664445.03999996</v>
      </c>
      <c r="V26" s="50">
        <f>SUM(V7:V25)+459407606.47</f>
        <v>800101471.28219998</v>
      </c>
      <c r="W26" s="50">
        <f>SUM(W7:W25)+196888974.2</f>
        <v>342900630.54789996</v>
      </c>
      <c r="X26" s="50">
        <f>SUM(X7:X25)+33720517.08</f>
        <v>58727445.83950001</v>
      </c>
      <c r="Y26" s="50">
        <f>SUM(Y7:Y25)+97907238.82</f>
        <v>170514646.961</v>
      </c>
      <c r="Z26" s="50">
        <f t="shared" ref="Z26" si="10">SUM(Z7:Z25)</f>
        <v>0</v>
      </c>
      <c r="AA26" s="50">
        <f>SUM(AA7:AA25)+97907238.82</f>
        <v>170514646.961</v>
      </c>
      <c r="AB26" s="50">
        <f>SUM(AB7:AB25)+2271676537.56</f>
        <v>3953152465.6068001</v>
      </c>
      <c r="AC26" s="50">
        <f t="shared" si="3"/>
        <v>9294824232.8376007</v>
      </c>
    </row>
    <row r="27" spans="1:29" ht="24.9" customHeight="1">
      <c r="A27" s="153"/>
      <c r="B27" s="155"/>
      <c r="C27" s="13">
        <v>3</v>
      </c>
      <c r="D27" s="49" t="s">
        <v>177</v>
      </c>
      <c r="E27" s="49">
        <v>105563279.07889999</v>
      </c>
      <c r="F27" s="49">
        <f t="shared" si="8"/>
        <v>-1388888.89</v>
      </c>
      <c r="G27" s="49">
        <v>18844176.909299999</v>
      </c>
      <c r="H27" s="49">
        <v>8076075.8183000004</v>
      </c>
      <c r="I27" s="49">
        <v>1383162.5344</v>
      </c>
      <c r="J27" s="49">
        <v>4016000.8302000002</v>
      </c>
      <c r="K27" s="49">
        <v>0</v>
      </c>
      <c r="L27" s="49">
        <f t="shared" si="7"/>
        <v>4016000.8302000002</v>
      </c>
      <c r="M27" s="49">
        <v>77179835.858199999</v>
      </c>
      <c r="N27" s="50">
        <f t="shared" si="9"/>
        <v>213673642.13929999</v>
      </c>
      <c r="O27" s="53"/>
      <c r="P27" s="154">
        <v>20</v>
      </c>
      <c r="Q27" s="56">
        <v>1</v>
      </c>
      <c r="R27" s="154" t="s">
        <v>109</v>
      </c>
      <c r="S27" s="49" t="s">
        <v>178</v>
      </c>
      <c r="T27" s="49">
        <v>98670231.035799995</v>
      </c>
      <c r="U27" s="49">
        <v>0</v>
      </c>
      <c r="V27" s="49">
        <v>17613693.943</v>
      </c>
      <c r="W27" s="49">
        <v>7548725.9755999995</v>
      </c>
      <c r="X27" s="49">
        <v>1292845.088</v>
      </c>
      <c r="Y27" s="49">
        <v>3753764.8813</v>
      </c>
      <c r="Z27" s="49">
        <v>0</v>
      </c>
      <c r="AA27" s="49">
        <f t="shared" ref="AA27:AA58" si="11">Y27-Z27</f>
        <v>3753764.8813</v>
      </c>
      <c r="AB27" s="49">
        <v>73904616.783700004</v>
      </c>
      <c r="AC27" s="50">
        <f t="shared" ref="AC27:AC90" si="12">T27+U27+V27+W27+X27+Y27-Z27+AB27</f>
        <v>202783877.70740002</v>
      </c>
    </row>
    <row r="28" spans="1:29" ht="24.9" customHeight="1">
      <c r="A28" s="153"/>
      <c r="B28" s="155"/>
      <c r="C28" s="13">
        <v>4</v>
      </c>
      <c r="D28" s="49" t="s">
        <v>179</v>
      </c>
      <c r="E28" s="49">
        <v>92422171.850600004</v>
      </c>
      <c r="F28" s="49">
        <f t="shared" si="8"/>
        <v>-1388888.89</v>
      </c>
      <c r="G28" s="49">
        <v>16498348.401900001</v>
      </c>
      <c r="H28" s="49">
        <v>7070720.7437000005</v>
      </c>
      <c r="I28" s="49">
        <v>1210978.7283000001</v>
      </c>
      <c r="J28" s="49">
        <v>3516066.5917000002</v>
      </c>
      <c r="K28" s="49">
        <v>0</v>
      </c>
      <c r="L28" s="49">
        <f t="shared" si="7"/>
        <v>3516066.5917000002</v>
      </c>
      <c r="M28" s="49">
        <v>71725375.682899997</v>
      </c>
      <c r="N28" s="50">
        <f t="shared" si="9"/>
        <v>191054773.10909998</v>
      </c>
      <c r="O28" s="53"/>
      <c r="P28" s="155"/>
      <c r="Q28" s="56">
        <v>2</v>
      </c>
      <c r="R28" s="155"/>
      <c r="S28" s="49" t="s">
        <v>180</v>
      </c>
      <c r="T28" s="49">
        <v>101673888.3696</v>
      </c>
      <c r="U28" s="49">
        <v>0</v>
      </c>
      <c r="V28" s="49">
        <v>18149878.975000001</v>
      </c>
      <c r="W28" s="49">
        <v>7778519.5608000001</v>
      </c>
      <c r="X28" s="49">
        <v>1332201.0678999999</v>
      </c>
      <c r="Y28" s="49">
        <v>3868034.6392000001</v>
      </c>
      <c r="Z28" s="49">
        <v>0</v>
      </c>
      <c r="AA28" s="49">
        <f t="shared" si="11"/>
        <v>3868034.6392000001</v>
      </c>
      <c r="AB28" s="49">
        <v>79536988.484099999</v>
      </c>
      <c r="AC28" s="50">
        <f t="shared" si="12"/>
        <v>212339511.0966</v>
      </c>
    </row>
    <row r="29" spans="1:29" ht="24.9" customHeight="1">
      <c r="A29" s="153"/>
      <c r="B29" s="155"/>
      <c r="C29" s="13">
        <v>5</v>
      </c>
      <c r="D29" s="49" t="s">
        <v>181</v>
      </c>
      <c r="E29" s="49">
        <v>91455050.970300004</v>
      </c>
      <c r="F29" s="49">
        <f t="shared" si="8"/>
        <v>-1388888.89</v>
      </c>
      <c r="G29" s="49">
        <v>16325706.957699999</v>
      </c>
      <c r="H29" s="49">
        <v>6996731.5532999998</v>
      </c>
      <c r="I29" s="49">
        <v>1198306.8467000001</v>
      </c>
      <c r="J29" s="49">
        <v>3479273.8898</v>
      </c>
      <c r="K29" s="49">
        <v>0</v>
      </c>
      <c r="L29" s="49">
        <f t="shared" si="7"/>
        <v>3479273.8898</v>
      </c>
      <c r="M29" s="49">
        <v>74354690.434799999</v>
      </c>
      <c r="N29" s="50">
        <f t="shared" si="9"/>
        <v>192420871.7626</v>
      </c>
      <c r="O29" s="53"/>
      <c r="P29" s="155"/>
      <c r="Q29" s="56">
        <v>3</v>
      </c>
      <c r="R29" s="155"/>
      <c r="S29" s="49" t="s">
        <v>182</v>
      </c>
      <c r="T29" s="49">
        <v>110611585.1512</v>
      </c>
      <c r="U29" s="49">
        <v>1E-4</v>
      </c>
      <c r="V29" s="49">
        <v>19745353.6589</v>
      </c>
      <c r="W29" s="49">
        <v>8462294.4252000004</v>
      </c>
      <c r="X29" s="49">
        <v>1449308.9053</v>
      </c>
      <c r="Y29" s="49">
        <v>4208056.2642999999</v>
      </c>
      <c r="Z29" s="49">
        <v>0</v>
      </c>
      <c r="AA29" s="49">
        <f t="shared" si="11"/>
        <v>4208056.2642999999</v>
      </c>
      <c r="AB29" s="49">
        <v>83441282.502000004</v>
      </c>
      <c r="AC29" s="50">
        <f t="shared" si="12"/>
        <v>227917880.90700001</v>
      </c>
    </row>
    <row r="30" spans="1:29" ht="24.9" customHeight="1">
      <c r="A30" s="153"/>
      <c r="B30" s="155"/>
      <c r="C30" s="13">
        <v>6</v>
      </c>
      <c r="D30" s="49" t="s">
        <v>183</v>
      </c>
      <c r="E30" s="49">
        <v>97778628.239999995</v>
      </c>
      <c r="F30" s="49">
        <f t="shared" si="8"/>
        <v>-1388888.89</v>
      </c>
      <c r="G30" s="49">
        <v>17454533.286400001</v>
      </c>
      <c r="H30" s="49">
        <v>7480514.2655999996</v>
      </c>
      <c r="I30" s="49">
        <v>1281162.6961999999</v>
      </c>
      <c r="J30" s="49">
        <v>3719845.1546999998</v>
      </c>
      <c r="K30" s="49">
        <v>0</v>
      </c>
      <c r="L30" s="49">
        <f t="shared" si="7"/>
        <v>3719845.1546999998</v>
      </c>
      <c r="M30" s="49">
        <v>79371411.461899996</v>
      </c>
      <c r="N30" s="50">
        <f t="shared" si="9"/>
        <v>205697206.2148</v>
      </c>
      <c r="O30" s="53"/>
      <c r="P30" s="155"/>
      <c r="Q30" s="56">
        <v>4</v>
      </c>
      <c r="R30" s="155"/>
      <c r="S30" s="49" t="s">
        <v>184</v>
      </c>
      <c r="T30" s="49">
        <v>103709361.7326</v>
      </c>
      <c r="U30" s="49">
        <v>0</v>
      </c>
      <c r="V30" s="49">
        <v>18513232.789799999</v>
      </c>
      <c r="W30" s="49">
        <v>7934242.6242000004</v>
      </c>
      <c r="X30" s="49">
        <v>1358871.2368999999</v>
      </c>
      <c r="Y30" s="49">
        <v>3945471.2514999998</v>
      </c>
      <c r="Z30" s="49">
        <v>0</v>
      </c>
      <c r="AA30" s="49">
        <f t="shared" si="11"/>
        <v>3945471.2514999998</v>
      </c>
      <c r="AB30" s="49">
        <v>81592890.550699994</v>
      </c>
      <c r="AC30" s="50">
        <f t="shared" si="12"/>
        <v>217054070.1857</v>
      </c>
    </row>
    <row r="31" spans="1:29" ht="24.9" customHeight="1">
      <c r="A31" s="153"/>
      <c r="B31" s="155"/>
      <c r="C31" s="13">
        <v>7</v>
      </c>
      <c r="D31" s="49" t="s">
        <v>185</v>
      </c>
      <c r="E31" s="49">
        <v>106504369.6101</v>
      </c>
      <c r="F31" s="49">
        <f t="shared" si="8"/>
        <v>-1388888.89</v>
      </c>
      <c r="G31" s="49">
        <v>19012171.657200001</v>
      </c>
      <c r="H31" s="49">
        <v>8148073.5674000001</v>
      </c>
      <c r="I31" s="49">
        <v>1395493.3484</v>
      </c>
      <c r="J31" s="49">
        <v>4051803.2455000002</v>
      </c>
      <c r="K31" s="49">
        <v>0</v>
      </c>
      <c r="L31" s="49">
        <f t="shared" si="7"/>
        <v>4051803.2455000002</v>
      </c>
      <c r="M31" s="49">
        <v>77986037.454500005</v>
      </c>
      <c r="N31" s="50">
        <f t="shared" si="9"/>
        <v>215709059.99310002</v>
      </c>
      <c r="O31" s="53"/>
      <c r="P31" s="155"/>
      <c r="Q31" s="56">
        <v>5</v>
      </c>
      <c r="R31" s="155"/>
      <c r="S31" s="49" t="s">
        <v>186</v>
      </c>
      <c r="T31" s="49">
        <v>96990882.263500005</v>
      </c>
      <c r="U31" s="49">
        <v>0</v>
      </c>
      <c r="V31" s="49">
        <v>17313912.185199998</v>
      </c>
      <c r="W31" s="49">
        <v>7420248.0794000002</v>
      </c>
      <c r="X31" s="49">
        <v>1270841.1078000001</v>
      </c>
      <c r="Y31" s="49">
        <v>3689876.5090999999</v>
      </c>
      <c r="Z31" s="49">
        <v>0</v>
      </c>
      <c r="AA31" s="49">
        <f t="shared" si="11"/>
        <v>3689876.5090999999</v>
      </c>
      <c r="AB31" s="49">
        <v>74382194.034199998</v>
      </c>
      <c r="AC31" s="50">
        <f t="shared" si="12"/>
        <v>201067954.17920002</v>
      </c>
    </row>
    <row r="32" spans="1:29" ht="24.9" customHeight="1">
      <c r="A32" s="153"/>
      <c r="B32" s="155"/>
      <c r="C32" s="13">
        <v>8</v>
      </c>
      <c r="D32" s="49" t="s">
        <v>187</v>
      </c>
      <c r="E32" s="49">
        <v>111412455.1338</v>
      </c>
      <c r="F32" s="49">
        <f t="shared" si="8"/>
        <v>-1388888.89</v>
      </c>
      <c r="G32" s="49">
        <v>19888317.535799999</v>
      </c>
      <c r="H32" s="49">
        <v>8523564.6581999995</v>
      </c>
      <c r="I32" s="49">
        <v>1459802.4535999999</v>
      </c>
      <c r="J32" s="49">
        <v>4238524.1934000002</v>
      </c>
      <c r="K32" s="49">
        <v>0</v>
      </c>
      <c r="L32" s="49">
        <f t="shared" si="7"/>
        <v>4238524.1934000002</v>
      </c>
      <c r="M32" s="49">
        <v>77881562.431199998</v>
      </c>
      <c r="N32" s="50">
        <f t="shared" si="9"/>
        <v>222015337.51599997</v>
      </c>
      <c r="O32" s="53"/>
      <c r="P32" s="155"/>
      <c r="Q32" s="56">
        <v>6</v>
      </c>
      <c r="R32" s="155"/>
      <c r="S32" s="49" t="s">
        <v>188</v>
      </c>
      <c r="T32" s="49">
        <v>90723789.5044</v>
      </c>
      <c r="U32" s="49">
        <v>0</v>
      </c>
      <c r="V32" s="49">
        <v>16195168.9472</v>
      </c>
      <c r="W32" s="49">
        <v>6940786.6917000003</v>
      </c>
      <c r="X32" s="49">
        <v>1188725.3570999999</v>
      </c>
      <c r="Y32" s="49">
        <v>3451454.1148999999</v>
      </c>
      <c r="Z32" s="49">
        <v>0</v>
      </c>
      <c r="AA32" s="49">
        <f t="shared" si="11"/>
        <v>3451454.1148999999</v>
      </c>
      <c r="AB32" s="49">
        <v>72023426.394800007</v>
      </c>
      <c r="AC32" s="50">
        <f t="shared" si="12"/>
        <v>190523351.01010001</v>
      </c>
    </row>
    <row r="33" spans="1:29" ht="24.9" customHeight="1">
      <c r="A33" s="153"/>
      <c r="B33" s="155"/>
      <c r="C33" s="13">
        <v>9</v>
      </c>
      <c r="D33" s="49" t="s">
        <v>189</v>
      </c>
      <c r="E33" s="49">
        <v>96867586.444700003</v>
      </c>
      <c r="F33" s="49">
        <f t="shared" si="8"/>
        <v>-1388888.89</v>
      </c>
      <c r="G33" s="49">
        <v>17291902.559900001</v>
      </c>
      <c r="H33" s="49">
        <v>7410815.3827999998</v>
      </c>
      <c r="I33" s="49">
        <v>1269225.6014</v>
      </c>
      <c r="J33" s="49">
        <v>3685185.8996000001</v>
      </c>
      <c r="K33" s="49">
        <v>0</v>
      </c>
      <c r="L33" s="49">
        <f t="shared" si="7"/>
        <v>3685185.8996000001</v>
      </c>
      <c r="M33" s="49">
        <v>82645175.515200004</v>
      </c>
      <c r="N33" s="50">
        <f t="shared" si="9"/>
        <v>207781002.51359999</v>
      </c>
      <c r="O33" s="53"/>
      <c r="P33" s="155"/>
      <c r="Q33" s="56">
        <v>7</v>
      </c>
      <c r="R33" s="155"/>
      <c r="S33" s="49" t="s">
        <v>190</v>
      </c>
      <c r="T33" s="49">
        <v>91020686.046700001</v>
      </c>
      <c r="U33" s="49">
        <v>0</v>
      </c>
      <c r="V33" s="49">
        <v>16248168.162599999</v>
      </c>
      <c r="W33" s="49">
        <v>6963500.6412000004</v>
      </c>
      <c r="X33" s="49">
        <v>1192615.4994000001</v>
      </c>
      <c r="Y33" s="49">
        <v>3462749.1105</v>
      </c>
      <c r="Z33" s="49">
        <v>0</v>
      </c>
      <c r="AA33" s="49">
        <f t="shared" si="11"/>
        <v>3462749.1105</v>
      </c>
      <c r="AB33" s="49">
        <v>68196088.711099997</v>
      </c>
      <c r="AC33" s="50">
        <f t="shared" si="12"/>
        <v>187083808.1715</v>
      </c>
    </row>
    <row r="34" spans="1:29" ht="24.9" customHeight="1">
      <c r="A34" s="153"/>
      <c r="B34" s="155"/>
      <c r="C34" s="13">
        <v>10</v>
      </c>
      <c r="D34" s="49" t="s">
        <v>191</v>
      </c>
      <c r="E34" s="49">
        <v>86732184.691</v>
      </c>
      <c r="F34" s="49">
        <f t="shared" si="8"/>
        <v>-1388888.89</v>
      </c>
      <c r="G34" s="49">
        <v>15482624.6997</v>
      </c>
      <c r="H34" s="49">
        <v>6635410.5855999999</v>
      </c>
      <c r="I34" s="49">
        <v>1136424.6113</v>
      </c>
      <c r="J34" s="49">
        <v>3299599.3376000002</v>
      </c>
      <c r="K34" s="49">
        <v>0</v>
      </c>
      <c r="L34" s="49">
        <f t="shared" si="7"/>
        <v>3299599.3376000002</v>
      </c>
      <c r="M34" s="49">
        <v>68974786.708000004</v>
      </c>
      <c r="N34" s="50">
        <f t="shared" si="9"/>
        <v>180872141.74319997</v>
      </c>
      <c r="O34" s="53"/>
      <c r="P34" s="155"/>
      <c r="Q34" s="56">
        <v>8</v>
      </c>
      <c r="R34" s="155"/>
      <c r="S34" s="49" t="s">
        <v>192</v>
      </c>
      <c r="T34" s="49">
        <v>97455835.641499996</v>
      </c>
      <c r="U34" s="49">
        <v>0</v>
      </c>
      <c r="V34" s="49">
        <v>17396911.347399998</v>
      </c>
      <c r="W34" s="49">
        <v>7455819.1487999996</v>
      </c>
      <c r="X34" s="49">
        <v>1276933.246</v>
      </c>
      <c r="Y34" s="49">
        <v>3707564.9815000002</v>
      </c>
      <c r="Z34" s="49">
        <v>0</v>
      </c>
      <c r="AA34" s="49">
        <f t="shared" si="11"/>
        <v>3707564.9815000002</v>
      </c>
      <c r="AB34" s="49">
        <v>73323524.464200005</v>
      </c>
      <c r="AC34" s="50">
        <f t="shared" si="12"/>
        <v>200616588.8294</v>
      </c>
    </row>
    <row r="35" spans="1:29" ht="24.9" customHeight="1">
      <c r="A35" s="153"/>
      <c r="B35" s="155"/>
      <c r="C35" s="13">
        <v>11</v>
      </c>
      <c r="D35" s="49" t="s">
        <v>193</v>
      </c>
      <c r="E35" s="49">
        <v>88139292.908700004</v>
      </c>
      <c r="F35" s="49">
        <f t="shared" si="8"/>
        <v>-1388888.89</v>
      </c>
      <c r="G35" s="49">
        <v>15733808.600199999</v>
      </c>
      <c r="H35" s="49">
        <v>6743060.8285999997</v>
      </c>
      <c r="I35" s="49">
        <v>1154861.5088</v>
      </c>
      <c r="J35" s="49">
        <v>3353130.7154999999</v>
      </c>
      <c r="K35" s="49">
        <v>0</v>
      </c>
      <c r="L35" s="49">
        <f t="shared" si="7"/>
        <v>3353130.7154999999</v>
      </c>
      <c r="M35" s="49">
        <v>72498458.856900007</v>
      </c>
      <c r="N35" s="50">
        <f t="shared" si="9"/>
        <v>186233724.52869999</v>
      </c>
      <c r="O35" s="53"/>
      <c r="P35" s="155"/>
      <c r="Q35" s="56">
        <v>9</v>
      </c>
      <c r="R35" s="155"/>
      <c r="S35" s="49" t="s">
        <v>194</v>
      </c>
      <c r="T35" s="49">
        <v>91408940.316799998</v>
      </c>
      <c r="U35" s="49">
        <v>0</v>
      </c>
      <c r="V35" s="49">
        <v>16317475.7117</v>
      </c>
      <c r="W35" s="49">
        <v>6993203.8765000002</v>
      </c>
      <c r="X35" s="49">
        <v>1197702.6732999999</v>
      </c>
      <c r="Y35" s="49">
        <v>3477519.6773999999</v>
      </c>
      <c r="Z35" s="49">
        <v>0</v>
      </c>
      <c r="AA35" s="49">
        <f t="shared" si="11"/>
        <v>3477519.6773999999</v>
      </c>
      <c r="AB35" s="49">
        <v>70117917.164199993</v>
      </c>
      <c r="AC35" s="50">
        <f t="shared" si="12"/>
        <v>189512759.41989997</v>
      </c>
    </row>
    <row r="36" spans="1:29" ht="24.9" customHeight="1">
      <c r="A36" s="153"/>
      <c r="B36" s="155"/>
      <c r="C36" s="13">
        <v>12</v>
      </c>
      <c r="D36" s="49" t="s">
        <v>195</v>
      </c>
      <c r="E36" s="49">
        <v>86294041.859400004</v>
      </c>
      <c r="F36" s="49">
        <f t="shared" si="8"/>
        <v>-1388888.89</v>
      </c>
      <c r="G36" s="49">
        <v>15404411.5076</v>
      </c>
      <c r="H36" s="49">
        <v>6601890.6460999995</v>
      </c>
      <c r="I36" s="49">
        <v>1130683.7631999999</v>
      </c>
      <c r="J36" s="49">
        <v>3282930.8333000001</v>
      </c>
      <c r="K36" s="49">
        <v>0</v>
      </c>
      <c r="L36" s="49">
        <f t="shared" si="7"/>
        <v>3282930.8333000001</v>
      </c>
      <c r="M36" s="49">
        <v>68720718.810599998</v>
      </c>
      <c r="N36" s="50">
        <f t="shared" si="9"/>
        <v>180045788.53019994</v>
      </c>
      <c r="O36" s="53"/>
      <c r="P36" s="155"/>
      <c r="Q36" s="56">
        <v>10</v>
      </c>
      <c r="R36" s="155"/>
      <c r="S36" s="49" t="s">
        <v>196</v>
      </c>
      <c r="T36" s="49">
        <v>110211169.7113</v>
      </c>
      <c r="U36" s="49">
        <v>0</v>
      </c>
      <c r="V36" s="49">
        <v>19673875.2106</v>
      </c>
      <c r="W36" s="49">
        <v>8431660.8046000004</v>
      </c>
      <c r="X36" s="49">
        <v>1444062.3875</v>
      </c>
      <c r="Y36" s="49">
        <v>4192823.0433</v>
      </c>
      <c r="Z36" s="49">
        <v>0</v>
      </c>
      <c r="AA36" s="49">
        <f t="shared" si="11"/>
        <v>4192823.0433</v>
      </c>
      <c r="AB36" s="49">
        <v>85160080.626499996</v>
      </c>
      <c r="AC36" s="50">
        <f t="shared" si="12"/>
        <v>229113671.78380001</v>
      </c>
    </row>
    <row r="37" spans="1:29" ht="24.9" customHeight="1">
      <c r="A37" s="153"/>
      <c r="B37" s="155"/>
      <c r="C37" s="13">
        <v>13</v>
      </c>
      <c r="D37" s="49" t="s">
        <v>197</v>
      </c>
      <c r="E37" s="49">
        <v>100059796.75309999</v>
      </c>
      <c r="F37" s="49">
        <f t="shared" si="8"/>
        <v>-1388888.89</v>
      </c>
      <c r="G37" s="49">
        <v>17861746.3191</v>
      </c>
      <c r="H37" s="49">
        <v>7655034.1368000004</v>
      </c>
      <c r="I37" s="49">
        <v>1311052.1317</v>
      </c>
      <c r="J37" s="49">
        <v>3806628.8802999998</v>
      </c>
      <c r="K37" s="49">
        <v>0</v>
      </c>
      <c r="L37" s="49">
        <f t="shared" si="7"/>
        <v>3806628.8802999998</v>
      </c>
      <c r="M37" s="49">
        <v>75426639.372199997</v>
      </c>
      <c r="N37" s="50">
        <f t="shared" si="9"/>
        <v>204732008.70320001</v>
      </c>
      <c r="O37" s="53"/>
      <c r="P37" s="155"/>
      <c r="Q37" s="56">
        <v>11</v>
      </c>
      <c r="R37" s="155"/>
      <c r="S37" s="49" t="s">
        <v>198</v>
      </c>
      <c r="T37" s="49">
        <v>90959163.710899994</v>
      </c>
      <c r="U37" s="49">
        <v>0</v>
      </c>
      <c r="V37" s="49">
        <v>16237185.7662</v>
      </c>
      <c r="W37" s="49">
        <v>6958793.8997999998</v>
      </c>
      <c r="X37" s="49">
        <v>1191809.3914999999</v>
      </c>
      <c r="Y37" s="49">
        <v>3460408.5830000001</v>
      </c>
      <c r="Z37" s="49">
        <v>0</v>
      </c>
      <c r="AA37" s="49">
        <f t="shared" si="11"/>
        <v>3460408.5830000001</v>
      </c>
      <c r="AB37" s="49">
        <v>69209160.453099996</v>
      </c>
      <c r="AC37" s="50">
        <f t="shared" si="12"/>
        <v>188016521.80449998</v>
      </c>
    </row>
    <row r="38" spans="1:29" ht="24.9" customHeight="1">
      <c r="A38" s="153"/>
      <c r="B38" s="155"/>
      <c r="C38" s="13">
        <v>14</v>
      </c>
      <c r="D38" s="49" t="s">
        <v>199</v>
      </c>
      <c r="E38" s="49">
        <v>97002047.084000006</v>
      </c>
      <c r="F38" s="49">
        <f t="shared" si="8"/>
        <v>-1388888.89</v>
      </c>
      <c r="G38" s="49">
        <v>17315905.225400001</v>
      </c>
      <c r="H38" s="49">
        <v>7421102.2395000001</v>
      </c>
      <c r="I38" s="49">
        <v>1270987.3969000001</v>
      </c>
      <c r="J38" s="49">
        <v>3690301.2584000002</v>
      </c>
      <c r="K38" s="49">
        <v>0</v>
      </c>
      <c r="L38" s="49">
        <f t="shared" si="7"/>
        <v>3690301.2584000002</v>
      </c>
      <c r="M38" s="49">
        <v>75774302.811100006</v>
      </c>
      <c r="N38" s="50">
        <f t="shared" si="9"/>
        <v>201085757.12529999</v>
      </c>
      <c r="O38" s="53"/>
      <c r="P38" s="155"/>
      <c r="Q38" s="56">
        <v>12</v>
      </c>
      <c r="R38" s="155"/>
      <c r="S38" s="49" t="s">
        <v>200</v>
      </c>
      <c r="T38" s="49">
        <v>101025790.3537</v>
      </c>
      <c r="U38" s="49">
        <v>0</v>
      </c>
      <c r="V38" s="49">
        <v>18034186.531800002</v>
      </c>
      <c r="W38" s="49">
        <v>7728937.085</v>
      </c>
      <c r="X38" s="49">
        <v>1323709.2429</v>
      </c>
      <c r="Y38" s="49">
        <v>3843378.6965000001</v>
      </c>
      <c r="Z38" s="49">
        <v>0</v>
      </c>
      <c r="AA38" s="49">
        <f t="shared" si="11"/>
        <v>3843378.6965000001</v>
      </c>
      <c r="AB38" s="49">
        <v>77152462.071700007</v>
      </c>
      <c r="AC38" s="50">
        <f t="shared" si="12"/>
        <v>209108463.98159999</v>
      </c>
    </row>
    <row r="39" spans="1:29" ht="24.9" customHeight="1">
      <c r="A39" s="153"/>
      <c r="B39" s="155"/>
      <c r="C39" s="13">
        <v>15</v>
      </c>
      <c r="D39" s="49" t="s">
        <v>201</v>
      </c>
      <c r="E39" s="49">
        <v>92563292.495700002</v>
      </c>
      <c r="F39" s="49">
        <f t="shared" si="8"/>
        <v>-1388888.89</v>
      </c>
      <c r="G39" s="49">
        <v>16523539.9498</v>
      </c>
      <c r="H39" s="49">
        <v>7081517.1213999996</v>
      </c>
      <c r="I39" s="49">
        <v>1212827.7878</v>
      </c>
      <c r="J39" s="49">
        <v>3521435.3206000002</v>
      </c>
      <c r="K39" s="49">
        <v>0</v>
      </c>
      <c r="L39" s="49">
        <f t="shared" si="7"/>
        <v>3521435.3206000002</v>
      </c>
      <c r="M39" s="49">
        <v>75097535.049199998</v>
      </c>
      <c r="N39" s="50">
        <f t="shared" si="9"/>
        <v>194611258.83450001</v>
      </c>
      <c r="O39" s="53"/>
      <c r="P39" s="155"/>
      <c r="Q39" s="56">
        <v>13</v>
      </c>
      <c r="R39" s="155"/>
      <c r="S39" s="49" t="s">
        <v>202</v>
      </c>
      <c r="T39" s="49">
        <v>110095208.6091</v>
      </c>
      <c r="U39" s="49">
        <v>0</v>
      </c>
      <c r="V39" s="49">
        <v>19653174.910799999</v>
      </c>
      <c r="W39" s="49">
        <v>8422789.2475000005</v>
      </c>
      <c r="X39" s="49">
        <v>1442542.9855</v>
      </c>
      <c r="Y39" s="49">
        <v>4188411.4726</v>
      </c>
      <c r="Z39" s="49">
        <v>0</v>
      </c>
      <c r="AA39" s="49">
        <f t="shared" si="11"/>
        <v>4188411.4726</v>
      </c>
      <c r="AB39" s="49">
        <v>81370501.144199997</v>
      </c>
      <c r="AC39" s="50">
        <f t="shared" si="12"/>
        <v>225172628.36970001</v>
      </c>
    </row>
    <row r="40" spans="1:29" ht="24.9" customHeight="1">
      <c r="A40" s="153"/>
      <c r="B40" s="155"/>
      <c r="C40" s="13">
        <v>16</v>
      </c>
      <c r="D40" s="49" t="s">
        <v>203</v>
      </c>
      <c r="E40" s="49">
        <v>86234275.246999994</v>
      </c>
      <c r="F40" s="49">
        <f t="shared" si="8"/>
        <v>-1388888.89</v>
      </c>
      <c r="G40" s="49">
        <v>15393742.5266</v>
      </c>
      <c r="H40" s="49">
        <v>6597318.2255999995</v>
      </c>
      <c r="I40" s="49">
        <v>1129900.6599999999</v>
      </c>
      <c r="J40" s="49">
        <v>3280657.0998</v>
      </c>
      <c r="K40" s="49">
        <v>0</v>
      </c>
      <c r="L40" s="49">
        <f t="shared" si="7"/>
        <v>3280657.0998</v>
      </c>
      <c r="M40" s="49">
        <v>71556103.746199995</v>
      </c>
      <c r="N40" s="50">
        <f t="shared" si="9"/>
        <v>182803108.61520001</v>
      </c>
      <c r="O40" s="53"/>
      <c r="P40" s="155"/>
      <c r="Q40" s="56">
        <v>14</v>
      </c>
      <c r="R40" s="155"/>
      <c r="S40" s="49" t="s">
        <v>204</v>
      </c>
      <c r="T40" s="49">
        <v>109837783.3003</v>
      </c>
      <c r="U40" s="49">
        <v>0</v>
      </c>
      <c r="V40" s="49">
        <v>19607221.7337</v>
      </c>
      <c r="W40" s="49">
        <v>8403095.0286999997</v>
      </c>
      <c r="X40" s="49">
        <v>1439170.0223999999</v>
      </c>
      <c r="Y40" s="49">
        <v>4178618.1025999999</v>
      </c>
      <c r="Z40" s="49">
        <v>0</v>
      </c>
      <c r="AA40" s="49">
        <f t="shared" si="11"/>
        <v>4178618.1025999999</v>
      </c>
      <c r="AB40" s="49">
        <v>86096036.042099997</v>
      </c>
      <c r="AC40" s="50">
        <f t="shared" si="12"/>
        <v>229561924.22979999</v>
      </c>
    </row>
    <row r="41" spans="1:29" ht="24.9" customHeight="1">
      <c r="A41" s="153"/>
      <c r="B41" s="155"/>
      <c r="C41" s="13">
        <v>17</v>
      </c>
      <c r="D41" s="49" t="s">
        <v>205</v>
      </c>
      <c r="E41" s="49">
        <v>81953348.379600003</v>
      </c>
      <c r="F41" s="49">
        <f t="shared" si="8"/>
        <v>-1388888.89</v>
      </c>
      <c r="G41" s="49">
        <v>14629551.191</v>
      </c>
      <c r="H41" s="49">
        <v>6269807.6533000004</v>
      </c>
      <c r="I41" s="49">
        <v>1073809.0181</v>
      </c>
      <c r="J41" s="49">
        <v>3117795.4871999999</v>
      </c>
      <c r="K41" s="49">
        <v>0</v>
      </c>
      <c r="L41" s="49">
        <f t="shared" si="7"/>
        <v>3117795.4871999999</v>
      </c>
      <c r="M41" s="49">
        <v>65442154.9859</v>
      </c>
      <c r="N41" s="50">
        <f t="shared" si="9"/>
        <v>171097577.82509997</v>
      </c>
      <c r="O41" s="53"/>
      <c r="P41" s="155"/>
      <c r="Q41" s="56">
        <v>15</v>
      </c>
      <c r="R41" s="155"/>
      <c r="S41" s="49" t="s">
        <v>206</v>
      </c>
      <c r="T41" s="49">
        <v>95916436.535999998</v>
      </c>
      <c r="U41" s="49">
        <v>0</v>
      </c>
      <c r="V41" s="49">
        <v>17122112.105300002</v>
      </c>
      <c r="W41" s="49">
        <v>7338048.0450999998</v>
      </c>
      <c r="X41" s="49">
        <v>1256762.9824000001</v>
      </c>
      <c r="Y41" s="49">
        <v>3649000.7902000002</v>
      </c>
      <c r="Z41" s="49">
        <v>0</v>
      </c>
      <c r="AA41" s="49">
        <f t="shared" si="11"/>
        <v>3649000.7902000002</v>
      </c>
      <c r="AB41" s="49">
        <v>77165581.446799994</v>
      </c>
      <c r="AC41" s="50">
        <f t="shared" si="12"/>
        <v>202447941.90579998</v>
      </c>
    </row>
    <row r="42" spans="1:29" ht="24.9" customHeight="1">
      <c r="A42" s="153"/>
      <c r="B42" s="155"/>
      <c r="C42" s="13">
        <v>18</v>
      </c>
      <c r="D42" s="49" t="s">
        <v>207</v>
      </c>
      <c r="E42" s="49">
        <v>92839651.995700002</v>
      </c>
      <c r="F42" s="49">
        <f t="shared" si="8"/>
        <v>-1388888.89</v>
      </c>
      <c r="G42" s="49">
        <v>16572873.083000001</v>
      </c>
      <c r="H42" s="49">
        <v>7102659.8926999997</v>
      </c>
      <c r="I42" s="49">
        <v>1216448.8396000001</v>
      </c>
      <c r="J42" s="49">
        <v>3531949.0144000002</v>
      </c>
      <c r="K42" s="49">
        <v>0</v>
      </c>
      <c r="L42" s="49">
        <f t="shared" si="7"/>
        <v>3531949.0144000002</v>
      </c>
      <c r="M42" s="49">
        <v>74777070.314600006</v>
      </c>
      <c r="N42" s="50">
        <f t="shared" si="9"/>
        <v>194651764.25</v>
      </c>
      <c r="O42" s="53"/>
      <c r="P42" s="155"/>
      <c r="Q42" s="56">
        <v>16</v>
      </c>
      <c r="R42" s="155"/>
      <c r="S42" s="49" t="s">
        <v>208</v>
      </c>
      <c r="T42" s="49">
        <v>108057088.4743</v>
      </c>
      <c r="U42" s="49">
        <v>0</v>
      </c>
      <c r="V42" s="49">
        <v>19289348.618900001</v>
      </c>
      <c r="W42" s="49">
        <v>8266863.6939000003</v>
      </c>
      <c r="X42" s="49">
        <v>1415838.1366999999</v>
      </c>
      <c r="Y42" s="49">
        <v>4110874.1677000001</v>
      </c>
      <c r="Z42" s="49">
        <v>0</v>
      </c>
      <c r="AA42" s="49">
        <f t="shared" si="11"/>
        <v>4110874.1677000001</v>
      </c>
      <c r="AB42" s="49">
        <v>77164781.484899998</v>
      </c>
      <c r="AC42" s="50">
        <f t="shared" si="12"/>
        <v>218304794.57639998</v>
      </c>
    </row>
    <row r="43" spans="1:29" ht="24.9" customHeight="1">
      <c r="A43" s="153"/>
      <c r="B43" s="155"/>
      <c r="C43" s="13">
        <v>19</v>
      </c>
      <c r="D43" s="49" t="s">
        <v>209</v>
      </c>
      <c r="E43" s="49">
        <v>116858932.4965</v>
      </c>
      <c r="F43" s="49">
        <f t="shared" si="8"/>
        <v>-1388888.89</v>
      </c>
      <c r="G43" s="49">
        <v>20860572.128899999</v>
      </c>
      <c r="H43" s="49">
        <v>8940245.1982000005</v>
      </c>
      <c r="I43" s="49">
        <v>1531165.9380999999</v>
      </c>
      <c r="J43" s="49">
        <v>4445727.4727999996</v>
      </c>
      <c r="K43" s="49">
        <v>0</v>
      </c>
      <c r="L43" s="49">
        <f t="shared" si="7"/>
        <v>4445727.4727999996</v>
      </c>
      <c r="M43" s="49">
        <v>81757217.813299999</v>
      </c>
      <c r="N43" s="50">
        <f t="shared" si="9"/>
        <v>233004972.15779999</v>
      </c>
      <c r="O43" s="53"/>
      <c r="P43" s="155"/>
      <c r="Q43" s="56">
        <v>17</v>
      </c>
      <c r="R43" s="155"/>
      <c r="S43" s="49" t="s">
        <v>210</v>
      </c>
      <c r="T43" s="49">
        <v>111545838.7209</v>
      </c>
      <c r="U43" s="49">
        <v>0</v>
      </c>
      <c r="V43" s="49">
        <v>19912127.935899999</v>
      </c>
      <c r="W43" s="49">
        <v>8533769.1152999997</v>
      </c>
      <c r="X43" s="49">
        <v>1461550.1369</v>
      </c>
      <c r="Y43" s="49">
        <v>4243598.5773</v>
      </c>
      <c r="Z43" s="49">
        <v>0</v>
      </c>
      <c r="AA43" s="49">
        <f t="shared" si="11"/>
        <v>4243598.5773</v>
      </c>
      <c r="AB43" s="49">
        <v>82466288.946099997</v>
      </c>
      <c r="AC43" s="50">
        <f t="shared" si="12"/>
        <v>228163173.43240002</v>
      </c>
    </row>
    <row r="44" spans="1:29" ht="24.9" customHeight="1">
      <c r="A44" s="153"/>
      <c r="B44" s="155"/>
      <c r="C44" s="13">
        <v>20</v>
      </c>
      <c r="D44" s="49" t="s">
        <v>211</v>
      </c>
      <c r="E44" s="49">
        <v>100122496.9787</v>
      </c>
      <c r="F44" s="49">
        <f t="shared" si="8"/>
        <v>-1388888.89</v>
      </c>
      <c r="G44" s="49">
        <v>17872938.981600001</v>
      </c>
      <c r="H44" s="49">
        <v>7659830.9921000004</v>
      </c>
      <c r="I44" s="49">
        <v>1311873.6731</v>
      </c>
      <c r="J44" s="49">
        <v>3809014.2187999999</v>
      </c>
      <c r="K44" s="49">
        <v>0</v>
      </c>
      <c r="L44" s="49">
        <f t="shared" si="7"/>
        <v>3809014.2187999999</v>
      </c>
      <c r="M44" s="49">
        <v>59253169.799999997</v>
      </c>
      <c r="N44" s="50">
        <f t="shared" si="9"/>
        <v>188640435.7543</v>
      </c>
      <c r="O44" s="53"/>
      <c r="P44" s="155"/>
      <c r="Q44" s="56">
        <v>18</v>
      </c>
      <c r="R44" s="155"/>
      <c r="S44" s="49" t="s">
        <v>212</v>
      </c>
      <c r="T44" s="49">
        <v>106780035.41940001</v>
      </c>
      <c r="U44" s="49">
        <v>0</v>
      </c>
      <c r="V44" s="49">
        <v>19061380.959199999</v>
      </c>
      <c r="W44" s="49">
        <v>8169163.2682999996</v>
      </c>
      <c r="X44" s="49">
        <v>1399105.3111</v>
      </c>
      <c r="Y44" s="49">
        <v>4062290.5487000002</v>
      </c>
      <c r="Z44" s="49">
        <v>0</v>
      </c>
      <c r="AA44" s="49">
        <f t="shared" si="11"/>
        <v>4062290.5487000002</v>
      </c>
      <c r="AB44" s="49">
        <v>79509149.810200006</v>
      </c>
      <c r="AC44" s="50">
        <f t="shared" si="12"/>
        <v>218981125.31690001</v>
      </c>
    </row>
    <row r="45" spans="1:29" ht="24.9" customHeight="1">
      <c r="A45" s="153"/>
      <c r="B45" s="155"/>
      <c r="C45" s="51">
        <v>21</v>
      </c>
      <c r="D45" s="49" t="s">
        <v>213</v>
      </c>
      <c r="E45" s="49">
        <v>97026253.400199994</v>
      </c>
      <c r="F45" s="49">
        <f t="shared" si="8"/>
        <v>-1388888.89</v>
      </c>
      <c r="G45" s="49">
        <v>17320226.3123</v>
      </c>
      <c r="H45" s="49">
        <v>7422954.1338999998</v>
      </c>
      <c r="I45" s="49">
        <v>1271304.5647</v>
      </c>
      <c r="J45" s="49">
        <v>3691222.1523000002</v>
      </c>
      <c r="K45" s="49">
        <v>0</v>
      </c>
      <c r="L45" s="49">
        <f t="shared" si="7"/>
        <v>3691222.1523000002</v>
      </c>
      <c r="M45" s="49">
        <v>82062803.256699994</v>
      </c>
      <c r="N45" s="50">
        <f t="shared" si="9"/>
        <v>207405874.93009996</v>
      </c>
      <c r="O45" s="53"/>
      <c r="P45" s="155"/>
      <c r="Q45" s="56">
        <v>19</v>
      </c>
      <c r="R45" s="155"/>
      <c r="S45" s="49" t="s">
        <v>214</v>
      </c>
      <c r="T45" s="49">
        <v>117096488.16249999</v>
      </c>
      <c r="U45" s="49">
        <v>0</v>
      </c>
      <c r="V45" s="49">
        <v>20902978.3618</v>
      </c>
      <c r="W45" s="49">
        <v>8958419.2980000004</v>
      </c>
      <c r="X45" s="49">
        <v>1534278.5554</v>
      </c>
      <c r="Y45" s="49">
        <v>4454764.9314000001</v>
      </c>
      <c r="Z45" s="49">
        <v>0</v>
      </c>
      <c r="AA45" s="49">
        <f t="shared" si="11"/>
        <v>4454764.9314000001</v>
      </c>
      <c r="AB45" s="49">
        <v>89322762.335999995</v>
      </c>
      <c r="AC45" s="50">
        <f t="shared" si="12"/>
        <v>242269691.6451</v>
      </c>
    </row>
    <row r="46" spans="1:29" ht="24.9" customHeight="1">
      <c r="A46" s="13"/>
      <c r="B46" s="151" t="s">
        <v>215</v>
      </c>
      <c r="C46" s="151"/>
      <c r="D46" s="50"/>
      <c r="E46" s="50">
        <f>SUM(E25:E45)</f>
        <v>2053282838.0373003</v>
      </c>
      <c r="F46" s="50">
        <f t="shared" ref="F46:N46" si="13">SUM(F25:F45)</f>
        <v>-29166666.690000005</v>
      </c>
      <c r="G46" s="50">
        <f t="shared" si="13"/>
        <v>366532996.91340005</v>
      </c>
      <c r="H46" s="50">
        <f t="shared" si="13"/>
        <v>157085570.10609999</v>
      </c>
      <c r="I46" s="50">
        <f t="shared" si="13"/>
        <v>26903520.986400001</v>
      </c>
      <c r="J46" s="50">
        <f t="shared" si="13"/>
        <v>78114147.781199992</v>
      </c>
      <c r="K46" s="50">
        <f t="shared" si="13"/>
        <v>0</v>
      </c>
      <c r="L46" s="50">
        <f t="shared" si="13"/>
        <v>78114147.781199992</v>
      </c>
      <c r="M46" s="50">
        <f t="shared" si="13"/>
        <v>1576342509.6500001</v>
      </c>
      <c r="N46" s="50">
        <f t="shared" si="13"/>
        <v>4229094916.7844</v>
      </c>
      <c r="O46" s="53"/>
      <c r="P46" s="155"/>
      <c r="Q46" s="56">
        <v>20</v>
      </c>
      <c r="R46" s="155"/>
      <c r="S46" s="49" t="s">
        <v>216</v>
      </c>
      <c r="T46" s="49">
        <v>93246567.262600005</v>
      </c>
      <c r="U46" s="49">
        <v>0</v>
      </c>
      <c r="V46" s="49">
        <v>16645511.8202</v>
      </c>
      <c r="W46" s="49">
        <v>7133790.7801000001</v>
      </c>
      <c r="X46" s="49">
        <v>1221780.5227000001</v>
      </c>
      <c r="Y46" s="49">
        <v>3547429.5115999999</v>
      </c>
      <c r="Z46" s="49">
        <v>0</v>
      </c>
      <c r="AA46" s="49">
        <f t="shared" si="11"/>
        <v>3547429.5115999999</v>
      </c>
      <c r="AB46" s="49">
        <v>74234681.061000004</v>
      </c>
      <c r="AC46" s="50">
        <f t="shared" si="12"/>
        <v>196029760.95820001</v>
      </c>
    </row>
    <row r="47" spans="1:29" ht="24.9" customHeight="1">
      <c r="A47" s="153">
        <v>3</v>
      </c>
      <c r="B47" s="154" t="s">
        <v>217</v>
      </c>
      <c r="C47" s="52">
        <v>1</v>
      </c>
      <c r="D47" s="49" t="s">
        <v>218</v>
      </c>
      <c r="E47" s="49">
        <v>93168140.5097</v>
      </c>
      <c r="F47" s="49">
        <v>0</v>
      </c>
      <c r="G47" s="49">
        <v>16631511.804099999</v>
      </c>
      <c r="H47" s="49">
        <v>7127790.7731999997</v>
      </c>
      <c r="I47" s="49">
        <v>1220752.9217000001</v>
      </c>
      <c r="J47" s="49">
        <v>3544445.8802</v>
      </c>
      <c r="K47" s="49">
        <f>J47/2</f>
        <v>1772222.9401</v>
      </c>
      <c r="L47" s="49">
        <f t="shared" si="7"/>
        <v>1772222.9401</v>
      </c>
      <c r="M47" s="49">
        <v>73242123.916600004</v>
      </c>
      <c r="N47" s="50">
        <f t="shared" si="9"/>
        <v>193162542.86539999</v>
      </c>
      <c r="O47" s="53"/>
      <c r="P47" s="155"/>
      <c r="Q47" s="56">
        <v>21</v>
      </c>
      <c r="R47" s="155"/>
      <c r="S47" s="49" t="s">
        <v>109</v>
      </c>
      <c r="T47" s="49">
        <v>128425167.06110001</v>
      </c>
      <c r="U47" s="49">
        <v>0</v>
      </c>
      <c r="V47" s="49">
        <v>22925268.983899999</v>
      </c>
      <c r="W47" s="49">
        <v>9825115.2787999995</v>
      </c>
      <c r="X47" s="49">
        <v>1682714.6816</v>
      </c>
      <c r="Y47" s="49">
        <v>4885747.9802000001</v>
      </c>
      <c r="Z47" s="49">
        <v>0</v>
      </c>
      <c r="AA47" s="49">
        <f t="shared" si="11"/>
        <v>4885747.9802000001</v>
      </c>
      <c r="AB47" s="49">
        <v>100957408.1164</v>
      </c>
      <c r="AC47" s="50">
        <f t="shared" si="12"/>
        <v>268701422.102</v>
      </c>
    </row>
    <row r="48" spans="1:29" ht="24.9" customHeight="1">
      <c r="A48" s="153"/>
      <c r="B48" s="155"/>
      <c r="C48" s="13">
        <v>2</v>
      </c>
      <c r="D48" s="49" t="s">
        <v>219</v>
      </c>
      <c r="E48" s="49">
        <v>72745542.452099994</v>
      </c>
      <c r="F48" s="49">
        <v>0</v>
      </c>
      <c r="G48" s="49">
        <v>12985859.1291</v>
      </c>
      <c r="H48" s="49">
        <v>5565368.1983000003</v>
      </c>
      <c r="I48" s="49">
        <v>953162.02509999997</v>
      </c>
      <c r="J48" s="49">
        <v>2767497.9542</v>
      </c>
      <c r="K48" s="49">
        <f t="shared" ref="K48:K77" si="14">J48/2</f>
        <v>1383748.9771</v>
      </c>
      <c r="L48" s="49">
        <f t="shared" si="7"/>
        <v>1383748.9771</v>
      </c>
      <c r="M48" s="49">
        <v>60675202.545400001</v>
      </c>
      <c r="N48" s="50">
        <f t="shared" si="9"/>
        <v>154308883.32709998</v>
      </c>
      <c r="O48" s="53"/>
      <c r="P48" s="155"/>
      <c r="Q48" s="56">
        <v>22</v>
      </c>
      <c r="R48" s="155"/>
      <c r="S48" s="49" t="s">
        <v>220</v>
      </c>
      <c r="T48" s="49">
        <v>90365467.519099995</v>
      </c>
      <c r="U48" s="49">
        <v>0</v>
      </c>
      <c r="V48" s="49">
        <v>16131204.6317</v>
      </c>
      <c r="W48" s="49">
        <v>6913373.4135999996</v>
      </c>
      <c r="X48" s="49">
        <v>1184030.3765</v>
      </c>
      <c r="Y48" s="49">
        <v>3437822.2782999999</v>
      </c>
      <c r="Z48" s="49">
        <v>0</v>
      </c>
      <c r="AA48" s="49">
        <f t="shared" si="11"/>
        <v>3437822.2782999999</v>
      </c>
      <c r="AB48" s="49">
        <v>68818459.064300001</v>
      </c>
      <c r="AC48" s="50">
        <f t="shared" si="12"/>
        <v>186850357.28349999</v>
      </c>
    </row>
    <row r="49" spans="1:29" ht="24.9" customHeight="1">
      <c r="A49" s="153"/>
      <c r="B49" s="155"/>
      <c r="C49" s="13">
        <v>3</v>
      </c>
      <c r="D49" s="49" t="s">
        <v>221</v>
      </c>
      <c r="E49" s="49">
        <v>96044724.587300003</v>
      </c>
      <c r="F49" s="49">
        <v>0</v>
      </c>
      <c r="G49" s="49">
        <v>17145012.897700001</v>
      </c>
      <c r="H49" s="49">
        <v>7347862.6704000002</v>
      </c>
      <c r="I49" s="49">
        <v>1258443.9005</v>
      </c>
      <c r="J49" s="49">
        <v>3653881.3215999999</v>
      </c>
      <c r="K49" s="49">
        <f t="shared" si="14"/>
        <v>1826940.6608</v>
      </c>
      <c r="L49" s="49">
        <f t="shared" si="7"/>
        <v>1826940.6608</v>
      </c>
      <c r="M49" s="49">
        <v>78596588.855100006</v>
      </c>
      <c r="N49" s="50">
        <f t="shared" si="9"/>
        <v>202219573.57180002</v>
      </c>
      <c r="O49" s="53"/>
      <c r="P49" s="155"/>
      <c r="Q49" s="56">
        <v>23</v>
      </c>
      <c r="R49" s="155"/>
      <c r="S49" s="49" t="s">
        <v>222</v>
      </c>
      <c r="T49" s="49">
        <v>85371412.011700004</v>
      </c>
      <c r="U49" s="49">
        <v>0</v>
      </c>
      <c r="V49" s="49">
        <v>15239712.1895</v>
      </c>
      <c r="W49" s="49">
        <v>6531305.2241000002</v>
      </c>
      <c r="X49" s="49">
        <v>1118594.8337000001</v>
      </c>
      <c r="Y49" s="49">
        <v>3247830.7278</v>
      </c>
      <c r="Z49" s="49">
        <v>0</v>
      </c>
      <c r="AA49" s="49">
        <f t="shared" si="11"/>
        <v>3247830.7278</v>
      </c>
      <c r="AB49" s="49">
        <v>65888358.6404</v>
      </c>
      <c r="AC49" s="50">
        <f t="shared" si="12"/>
        <v>177397213.62720001</v>
      </c>
    </row>
    <row r="50" spans="1:29" ht="24.9" customHeight="1">
      <c r="A50" s="153"/>
      <c r="B50" s="155"/>
      <c r="C50" s="13">
        <v>4</v>
      </c>
      <c r="D50" s="49" t="s">
        <v>223</v>
      </c>
      <c r="E50" s="49">
        <v>73629190.461999997</v>
      </c>
      <c r="F50" s="49">
        <v>0</v>
      </c>
      <c r="G50" s="49">
        <v>13143599.771299999</v>
      </c>
      <c r="H50" s="49">
        <v>5632971.3306</v>
      </c>
      <c r="I50" s="49">
        <v>964740.18779999996</v>
      </c>
      <c r="J50" s="49">
        <v>2801115.0525000002</v>
      </c>
      <c r="K50" s="49">
        <f t="shared" si="14"/>
        <v>1400557.5262500001</v>
      </c>
      <c r="L50" s="49">
        <f t="shared" si="7"/>
        <v>1400557.5262500001</v>
      </c>
      <c r="M50" s="49">
        <v>62923415.451200001</v>
      </c>
      <c r="N50" s="50">
        <f t="shared" si="9"/>
        <v>157694474.72914997</v>
      </c>
      <c r="O50" s="53"/>
      <c r="P50" s="155"/>
      <c r="Q50" s="56">
        <v>24</v>
      </c>
      <c r="R50" s="155"/>
      <c r="S50" s="49" t="s">
        <v>224</v>
      </c>
      <c r="T50" s="49">
        <v>103853043.09</v>
      </c>
      <c r="U50" s="49">
        <v>0</v>
      </c>
      <c r="V50" s="49">
        <v>18538881.452300001</v>
      </c>
      <c r="W50" s="49">
        <v>7945234.9082000004</v>
      </c>
      <c r="X50" s="49">
        <v>1360753.8485999999</v>
      </c>
      <c r="Y50" s="49">
        <v>3950937.3990000002</v>
      </c>
      <c r="Z50" s="49">
        <v>0</v>
      </c>
      <c r="AA50" s="49">
        <f t="shared" si="11"/>
        <v>3950937.3990000002</v>
      </c>
      <c r="AB50" s="49">
        <v>82193341.947999999</v>
      </c>
      <c r="AC50" s="50">
        <f t="shared" si="12"/>
        <v>217842192.64609998</v>
      </c>
    </row>
    <row r="51" spans="1:29" ht="24.9" customHeight="1">
      <c r="A51" s="153"/>
      <c r="B51" s="155"/>
      <c r="C51" s="13">
        <v>5</v>
      </c>
      <c r="D51" s="49" t="s">
        <v>225</v>
      </c>
      <c r="E51" s="49">
        <v>98945541.680299997</v>
      </c>
      <c r="F51" s="49">
        <v>0</v>
      </c>
      <c r="G51" s="49">
        <v>17662839.844300002</v>
      </c>
      <c r="H51" s="49">
        <v>7569788.5047000004</v>
      </c>
      <c r="I51" s="49">
        <v>1296452.3970000001</v>
      </c>
      <c r="J51" s="49">
        <v>3764238.6727</v>
      </c>
      <c r="K51" s="49">
        <f t="shared" si="14"/>
        <v>1882119.33635</v>
      </c>
      <c r="L51" s="49">
        <f t="shared" si="7"/>
        <v>1882119.33635</v>
      </c>
      <c r="M51" s="49">
        <v>81814195.583499998</v>
      </c>
      <c r="N51" s="50">
        <f t="shared" si="9"/>
        <v>209170937.34615004</v>
      </c>
      <c r="O51" s="53"/>
      <c r="P51" s="155"/>
      <c r="Q51" s="56">
        <v>25</v>
      </c>
      <c r="R51" s="155"/>
      <c r="S51" s="49" t="s">
        <v>226</v>
      </c>
      <c r="T51" s="49">
        <v>103346248.8531</v>
      </c>
      <c r="U51" s="49">
        <v>0</v>
      </c>
      <c r="V51" s="49">
        <v>18448413.248300001</v>
      </c>
      <c r="W51" s="49">
        <v>7906462.8207999999</v>
      </c>
      <c r="X51" s="49">
        <v>1354113.4827000001</v>
      </c>
      <c r="Y51" s="49">
        <v>3931657.1521999999</v>
      </c>
      <c r="Z51" s="49">
        <v>0</v>
      </c>
      <c r="AA51" s="49">
        <f t="shared" si="11"/>
        <v>3931657.1521999999</v>
      </c>
      <c r="AB51" s="49">
        <v>79272201.097299993</v>
      </c>
      <c r="AC51" s="50">
        <f t="shared" si="12"/>
        <v>214259096.65440002</v>
      </c>
    </row>
    <row r="52" spans="1:29" ht="24.9" customHeight="1">
      <c r="A52" s="153"/>
      <c r="B52" s="155"/>
      <c r="C52" s="13">
        <v>6</v>
      </c>
      <c r="D52" s="49" t="s">
        <v>227</v>
      </c>
      <c r="E52" s="49">
        <v>86242185.489899993</v>
      </c>
      <c r="F52" s="49">
        <v>0</v>
      </c>
      <c r="G52" s="49">
        <v>15395154.5897</v>
      </c>
      <c r="H52" s="49">
        <v>6597923.3956000004</v>
      </c>
      <c r="I52" s="49">
        <v>1130004.3054</v>
      </c>
      <c r="J52" s="49">
        <v>3280958.0334999999</v>
      </c>
      <c r="K52" s="49">
        <f t="shared" si="14"/>
        <v>1640479.01675</v>
      </c>
      <c r="L52" s="49">
        <f t="shared" si="7"/>
        <v>1640479.01675</v>
      </c>
      <c r="M52" s="49">
        <v>67854860.540399998</v>
      </c>
      <c r="N52" s="50">
        <f t="shared" si="9"/>
        <v>178860607.33774999</v>
      </c>
      <c r="O52" s="53"/>
      <c r="P52" s="155"/>
      <c r="Q52" s="56">
        <v>26</v>
      </c>
      <c r="R52" s="155"/>
      <c r="S52" s="49" t="s">
        <v>228</v>
      </c>
      <c r="T52" s="49">
        <v>98031343.923099995</v>
      </c>
      <c r="U52" s="49">
        <v>0</v>
      </c>
      <c r="V52" s="49">
        <v>17499645.744899999</v>
      </c>
      <c r="W52" s="49">
        <v>7499848.1763000004</v>
      </c>
      <c r="X52" s="49">
        <v>1284473.9505</v>
      </c>
      <c r="Y52" s="49">
        <v>3729459.3538000002</v>
      </c>
      <c r="Z52" s="49">
        <v>0</v>
      </c>
      <c r="AA52" s="49">
        <f t="shared" si="11"/>
        <v>3729459.3538000002</v>
      </c>
      <c r="AB52" s="49">
        <v>78319606.4745</v>
      </c>
      <c r="AC52" s="50">
        <f t="shared" si="12"/>
        <v>206364377.62309998</v>
      </c>
    </row>
    <row r="53" spans="1:29" ht="24.9" customHeight="1">
      <c r="A53" s="153"/>
      <c r="B53" s="155"/>
      <c r="C53" s="13">
        <v>7</v>
      </c>
      <c r="D53" s="49" t="s">
        <v>229</v>
      </c>
      <c r="E53" s="49">
        <v>97813658.712200001</v>
      </c>
      <c r="F53" s="49">
        <v>0</v>
      </c>
      <c r="G53" s="49">
        <v>17460786.601199999</v>
      </c>
      <c r="H53" s="49">
        <v>7483194.2577</v>
      </c>
      <c r="I53" s="49">
        <v>1281621.6895000001</v>
      </c>
      <c r="J53" s="49">
        <v>3721177.8377999999</v>
      </c>
      <c r="K53" s="49">
        <f t="shared" si="14"/>
        <v>1860588.9188999999</v>
      </c>
      <c r="L53" s="49">
        <f t="shared" si="7"/>
        <v>1860588.9188999999</v>
      </c>
      <c r="M53" s="49">
        <v>78072933.799600005</v>
      </c>
      <c r="N53" s="50">
        <f t="shared" si="9"/>
        <v>203972783.97909999</v>
      </c>
      <c r="O53" s="53"/>
      <c r="P53" s="155"/>
      <c r="Q53" s="56">
        <v>27</v>
      </c>
      <c r="R53" s="155"/>
      <c r="S53" s="49" t="s">
        <v>230</v>
      </c>
      <c r="T53" s="49">
        <v>100090224.986</v>
      </c>
      <c r="U53" s="49">
        <v>0</v>
      </c>
      <c r="V53" s="49">
        <v>17867178.084899999</v>
      </c>
      <c r="W53" s="49">
        <v>7657362.0363999996</v>
      </c>
      <c r="X53" s="49">
        <v>1311450.8233</v>
      </c>
      <c r="Y53" s="49">
        <v>3807786.4778999998</v>
      </c>
      <c r="Z53" s="49">
        <v>0</v>
      </c>
      <c r="AA53" s="49">
        <f t="shared" si="11"/>
        <v>3807786.4778999998</v>
      </c>
      <c r="AB53" s="49">
        <v>77706515.679199994</v>
      </c>
      <c r="AC53" s="50">
        <f t="shared" si="12"/>
        <v>208440518.08770001</v>
      </c>
    </row>
    <row r="54" spans="1:29" ht="24.9" customHeight="1">
      <c r="A54" s="153"/>
      <c r="B54" s="155"/>
      <c r="C54" s="13">
        <v>8</v>
      </c>
      <c r="D54" s="49" t="s">
        <v>231</v>
      </c>
      <c r="E54" s="49">
        <v>78373101.931999996</v>
      </c>
      <c r="F54" s="49">
        <v>0</v>
      </c>
      <c r="G54" s="49">
        <v>13990438.8214</v>
      </c>
      <c r="H54" s="49">
        <v>5995902.352</v>
      </c>
      <c r="I54" s="49">
        <v>1026898.1718</v>
      </c>
      <c r="J54" s="49">
        <v>2981590.2384000001</v>
      </c>
      <c r="K54" s="49">
        <f t="shared" si="14"/>
        <v>1490795.1192000001</v>
      </c>
      <c r="L54" s="49">
        <f t="shared" si="7"/>
        <v>1490795.1192000001</v>
      </c>
      <c r="M54" s="49">
        <v>63049009.468500003</v>
      </c>
      <c r="N54" s="50">
        <f t="shared" si="9"/>
        <v>163926145.86489996</v>
      </c>
      <c r="O54" s="53"/>
      <c r="P54" s="155"/>
      <c r="Q54" s="56">
        <v>28</v>
      </c>
      <c r="R54" s="155"/>
      <c r="S54" s="49" t="s">
        <v>232</v>
      </c>
      <c r="T54" s="49">
        <v>84307455.953400001</v>
      </c>
      <c r="U54" s="49">
        <v>0</v>
      </c>
      <c r="V54" s="49">
        <v>15049784.628</v>
      </c>
      <c r="W54" s="49">
        <v>6449907.6977000004</v>
      </c>
      <c r="X54" s="49">
        <v>1104654.1512</v>
      </c>
      <c r="Y54" s="49">
        <v>3207354.0728000002</v>
      </c>
      <c r="Z54" s="49">
        <v>0</v>
      </c>
      <c r="AA54" s="49">
        <f t="shared" si="11"/>
        <v>3207354.0728000002</v>
      </c>
      <c r="AB54" s="49">
        <v>68457516.2579</v>
      </c>
      <c r="AC54" s="50">
        <f t="shared" si="12"/>
        <v>178576672.76099998</v>
      </c>
    </row>
    <row r="55" spans="1:29" ht="24.9" customHeight="1">
      <c r="A55" s="153"/>
      <c r="B55" s="155"/>
      <c r="C55" s="13">
        <v>9</v>
      </c>
      <c r="D55" s="49" t="s">
        <v>233</v>
      </c>
      <c r="E55" s="49">
        <v>90954696.559100002</v>
      </c>
      <c r="F55" s="49">
        <v>0</v>
      </c>
      <c r="G55" s="49">
        <v>16236388.331599999</v>
      </c>
      <c r="H55" s="49">
        <v>6958452.1420999998</v>
      </c>
      <c r="I55" s="49">
        <v>1191750.8598</v>
      </c>
      <c r="J55" s="49">
        <v>3460238.6368999998</v>
      </c>
      <c r="K55" s="49">
        <f t="shared" si="14"/>
        <v>1730119.3184499999</v>
      </c>
      <c r="L55" s="49">
        <f t="shared" si="7"/>
        <v>1730119.3184499999</v>
      </c>
      <c r="M55" s="49">
        <v>72923899.075299993</v>
      </c>
      <c r="N55" s="50">
        <f t="shared" si="9"/>
        <v>189995306.28635001</v>
      </c>
      <c r="O55" s="53"/>
      <c r="P55" s="155"/>
      <c r="Q55" s="56">
        <v>29</v>
      </c>
      <c r="R55" s="155"/>
      <c r="S55" s="49" t="s">
        <v>234</v>
      </c>
      <c r="T55" s="49">
        <v>100879204.9683</v>
      </c>
      <c r="U55" s="49">
        <v>0</v>
      </c>
      <c r="V55" s="49">
        <v>18008019.469300002</v>
      </c>
      <c r="W55" s="49">
        <v>7717722.6297000004</v>
      </c>
      <c r="X55" s="49">
        <v>1321788.5806</v>
      </c>
      <c r="Y55" s="49">
        <v>3837802.0695000002</v>
      </c>
      <c r="Z55" s="49">
        <v>0</v>
      </c>
      <c r="AA55" s="49">
        <f t="shared" si="11"/>
        <v>3837802.0695000002</v>
      </c>
      <c r="AB55" s="49">
        <v>77479326.501399994</v>
      </c>
      <c r="AC55" s="50">
        <f t="shared" si="12"/>
        <v>209243864.21880001</v>
      </c>
    </row>
    <row r="56" spans="1:29" ht="24.9" customHeight="1">
      <c r="A56" s="153"/>
      <c r="B56" s="155"/>
      <c r="C56" s="13">
        <v>10</v>
      </c>
      <c r="D56" s="49" t="s">
        <v>235</v>
      </c>
      <c r="E56" s="49">
        <v>98954499.1215</v>
      </c>
      <c r="F56" s="49">
        <v>0</v>
      </c>
      <c r="G56" s="49">
        <v>17664438.843600001</v>
      </c>
      <c r="H56" s="49">
        <v>7570473.7900999999</v>
      </c>
      <c r="I56" s="49">
        <v>1296569.7634999999</v>
      </c>
      <c r="J56" s="49">
        <v>3764579.4454999999</v>
      </c>
      <c r="K56" s="49">
        <f t="shared" si="14"/>
        <v>1882289.72275</v>
      </c>
      <c r="L56" s="49">
        <f t="shared" si="7"/>
        <v>1882289.72275</v>
      </c>
      <c r="M56" s="49">
        <v>81329738.660799995</v>
      </c>
      <c r="N56" s="50">
        <f t="shared" si="9"/>
        <v>208698009.90225002</v>
      </c>
      <c r="O56" s="53"/>
      <c r="P56" s="155"/>
      <c r="Q56" s="56">
        <v>30</v>
      </c>
      <c r="R56" s="155"/>
      <c r="S56" s="49" t="s">
        <v>236</v>
      </c>
      <c r="T56" s="49">
        <v>90999114.714699998</v>
      </c>
      <c r="U56" s="49">
        <v>0</v>
      </c>
      <c r="V56" s="49">
        <v>16244317.4486</v>
      </c>
      <c r="W56" s="49">
        <v>6961850.3350999998</v>
      </c>
      <c r="X56" s="49">
        <v>1192332.8570000001</v>
      </c>
      <c r="Y56" s="49">
        <v>3461928.4607000002</v>
      </c>
      <c r="Z56" s="49">
        <v>0</v>
      </c>
      <c r="AA56" s="49">
        <f t="shared" si="11"/>
        <v>3461928.4607000002</v>
      </c>
      <c r="AB56" s="49">
        <v>74604263.455899999</v>
      </c>
      <c r="AC56" s="50">
        <f t="shared" si="12"/>
        <v>193463807.27199998</v>
      </c>
    </row>
    <row r="57" spans="1:29" ht="24.9" customHeight="1">
      <c r="A57" s="153"/>
      <c r="B57" s="155"/>
      <c r="C57" s="13">
        <v>11</v>
      </c>
      <c r="D57" s="49" t="s">
        <v>237</v>
      </c>
      <c r="E57" s="49">
        <v>76158122.640799999</v>
      </c>
      <c r="F57" s="49">
        <v>0</v>
      </c>
      <c r="G57" s="49">
        <v>13595041.2743</v>
      </c>
      <c r="H57" s="49">
        <v>5826446.2604</v>
      </c>
      <c r="I57" s="49">
        <v>997875.99289999995</v>
      </c>
      <c r="J57" s="49">
        <v>2897324.585</v>
      </c>
      <c r="K57" s="49">
        <f t="shared" si="14"/>
        <v>1448662.2925</v>
      </c>
      <c r="L57" s="49">
        <f t="shared" ref="L57:L77" si="15">J57-K57</f>
        <v>1448662.2925</v>
      </c>
      <c r="M57" s="49">
        <v>62658468.071999997</v>
      </c>
      <c r="N57" s="50">
        <f t="shared" si="9"/>
        <v>160684616.53289998</v>
      </c>
      <c r="O57" s="53"/>
      <c r="P57" s="155"/>
      <c r="Q57" s="56">
        <v>31</v>
      </c>
      <c r="R57" s="155"/>
      <c r="S57" s="49" t="s">
        <v>238</v>
      </c>
      <c r="T57" s="49">
        <v>94283059.9384</v>
      </c>
      <c r="U57" s="49">
        <v>0</v>
      </c>
      <c r="V57" s="49">
        <v>16830536.873599999</v>
      </c>
      <c r="W57" s="49">
        <v>7213087.2315999996</v>
      </c>
      <c r="X57" s="49">
        <v>1235361.3611999999</v>
      </c>
      <c r="Y57" s="49">
        <v>3586861.3621</v>
      </c>
      <c r="Z57" s="49">
        <v>0</v>
      </c>
      <c r="AA57" s="49">
        <f t="shared" si="11"/>
        <v>3586861.3621</v>
      </c>
      <c r="AB57" s="49">
        <v>71773358.306799993</v>
      </c>
      <c r="AC57" s="50">
        <f t="shared" si="12"/>
        <v>194922265.07370001</v>
      </c>
    </row>
    <row r="58" spans="1:29" ht="24.9" customHeight="1">
      <c r="A58" s="153"/>
      <c r="B58" s="155"/>
      <c r="C58" s="13">
        <v>12</v>
      </c>
      <c r="D58" s="49" t="s">
        <v>239</v>
      </c>
      <c r="E58" s="49">
        <v>90081373.961300001</v>
      </c>
      <c r="F58" s="49">
        <v>0</v>
      </c>
      <c r="G58" s="49">
        <v>16080490.886299999</v>
      </c>
      <c r="H58" s="49">
        <v>6891638.9512999998</v>
      </c>
      <c r="I58" s="49">
        <v>1180307.9878</v>
      </c>
      <c r="J58" s="49">
        <v>3427014.3535000002</v>
      </c>
      <c r="K58" s="49">
        <f t="shared" si="14"/>
        <v>1713507.1767500001</v>
      </c>
      <c r="L58" s="49">
        <f t="shared" si="15"/>
        <v>1713507.1767500001</v>
      </c>
      <c r="M58" s="49">
        <v>72092418.6831</v>
      </c>
      <c r="N58" s="50">
        <f t="shared" si="9"/>
        <v>188039737.64654997</v>
      </c>
      <c r="O58" s="53"/>
      <c r="P58" s="155"/>
      <c r="Q58" s="56">
        <v>32</v>
      </c>
      <c r="R58" s="155"/>
      <c r="S58" s="49" t="s">
        <v>240</v>
      </c>
      <c r="T58" s="49">
        <v>101163787.8272</v>
      </c>
      <c r="U58" s="49">
        <v>0</v>
      </c>
      <c r="V58" s="49">
        <v>18058820.560199998</v>
      </c>
      <c r="W58" s="49">
        <v>7739494.5257999999</v>
      </c>
      <c r="X58" s="49">
        <v>1325517.3805</v>
      </c>
      <c r="Y58" s="49">
        <v>3848628.6088</v>
      </c>
      <c r="Z58" s="49">
        <v>0</v>
      </c>
      <c r="AA58" s="49">
        <f t="shared" si="11"/>
        <v>3848628.6088</v>
      </c>
      <c r="AB58" s="49">
        <v>79409634.550699994</v>
      </c>
      <c r="AC58" s="50">
        <f t="shared" si="12"/>
        <v>211545883.45319998</v>
      </c>
    </row>
    <row r="59" spans="1:29" ht="24.9" customHeight="1">
      <c r="A59" s="153"/>
      <c r="B59" s="155"/>
      <c r="C59" s="13">
        <v>13</v>
      </c>
      <c r="D59" s="49" t="s">
        <v>241</v>
      </c>
      <c r="E59" s="49">
        <v>90106771.784500003</v>
      </c>
      <c r="F59" s="49">
        <v>0</v>
      </c>
      <c r="G59" s="49">
        <v>16085024.67</v>
      </c>
      <c r="H59" s="49">
        <v>6893582.0015000002</v>
      </c>
      <c r="I59" s="49">
        <v>1180640.7675000001</v>
      </c>
      <c r="J59" s="49">
        <v>3427980.5765999998</v>
      </c>
      <c r="K59" s="49">
        <f t="shared" si="14"/>
        <v>1713990.2882999999</v>
      </c>
      <c r="L59" s="49">
        <f t="shared" si="15"/>
        <v>1713990.2882999999</v>
      </c>
      <c r="M59" s="49">
        <v>72111457.776199996</v>
      </c>
      <c r="N59" s="50">
        <f t="shared" si="9"/>
        <v>188091467.28800002</v>
      </c>
      <c r="O59" s="53"/>
      <c r="P59" s="155"/>
      <c r="Q59" s="56">
        <v>33</v>
      </c>
      <c r="R59" s="155"/>
      <c r="S59" s="49" t="s">
        <v>242</v>
      </c>
      <c r="T59" s="49">
        <v>98046767.154100001</v>
      </c>
      <c r="U59" s="49">
        <v>0</v>
      </c>
      <c r="V59" s="49">
        <v>17502398.956900001</v>
      </c>
      <c r="W59" s="49">
        <v>7501028.1244000001</v>
      </c>
      <c r="X59" s="49">
        <v>1284676.0363</v>
      </c>
      <c r="Y59" s="49">
        <v>3730046.1080999998</v>
      </c>
      <c r="Z59" s="49">
        <v>0</v>
      </c>
      <c r="AA59" s="49">
        <f t="shared" ref="AA59:AA82" si="16">Y59-Z59</f>
        <v>3730046.1080999998</v>
      </c>
      <c r="AB59" s="49">
        <v>71971268.879299998</v>
      </c>
      <c r="AC59" s="50">
        <f t="shared" si="12"/>
        <v>200036185.25910002</v>
      </c>
    </row>
    <row r="60" spans="1:29" ht="24.9" customHeight="1">
      <c r="A60" s="153"/>
      <c r="B60" s="155"/>
      <c r="C60" s="13">
        <v>14</v>
      </c>
      <c r="D60" s="49" t="s">
        <v>243</v>
      </c>
      <c r="E60" s="49">
        <v>92931730.741999999</v>
      </c>
      <c r="F60" s="49">
        <v>0</v>
      </c>
      <c r="G60" s="49">
        <v>16589310.1263</v>
      </c>
      <c r="H60" s="49">
        <v>7109704.3398000002</v>
      </c>
      <c r="I60" s="49">
        <v>1217655.3185000001</v>
      </c>
      <c r="J60" s="49">
        <v>3535452.0159</v>
      </c>
      <c r="K60" s="49">
        <f t="shared" si="14"/>
        <v>1767726.00795</v>
      </c>
      <c r="L60" s="49">
        <f t="shared" si="15"/>
        <v>1767726.00795</v>
      </c>
      <c r="M60" s="49">
        <v>73880013.530499995</v>
      </c>
      <c r="N60" s="50">
        <f t="shared" si="9"/>
        <v>193496140.06505001</v>
      </c>
      <c r="O60" s="53"/>
      <c r="P60" s="156"/>
      <c r="Q60" s="56">
        <v>34</v>
      </c>
      <c r="R60" s="156"/>
      <c r="S60" s="49" t="s">
        <v>244</v>
      </c>
      <c r="T60" s="49">
        <v>96093876.326399997</v>
      </c>
      <c r="U60" s="49">
        <v>0</v>
      </c>
      <c r="V60" s="49">
        <v>17153787.010000002</v>
      </c>
      <c r="W60" s="49">
        <v>7351623.0043000001</v>
      </c>
      <c r="X60" s="49">
        <v>1259087.9203000001</v>
      </c>
      <c r="Y60" s="49">
        <v>3655751.2278</v>
      </c>
      <c r="Z60" s="49">
        <v>0</v>
      </c>
      <c r="AA60" s="49">
        <f t="shared" si="16"/>
        <v>3655751.2278</v>
      </c>
      <c r="AB60" s="49">
        <v>74764095.842199996</v>
      </c>
      <c r="AC60" s="50">
        <f t="shared" si="12"/>
        <v>200278221.331</v>
      </c>
    </row>
    <row r="61" spans="1:29" ht="24.9" customHeight="1">
      <c r="A61" s="153"/>
      <c r="B61" s="155"/>
      <c r="C61" s="13">
        <v>15</v>
      </c>
      <c r="D61" s="49" t="s">
        <v>245</v>
      </c>
      <c r="E61" s="49">
        <v>84902243.238299996</v>
      </c>
      <c r="F61" s="49">
        <v>0</v>
      </c>
      <c r="G61" s="49">
        <v>15155960.5342</v>
      </c>
      <c r="H61" s="49">
        <v>6495411.6574999997</v>
      </c>
      <c r="I61" s="49">
        <v>1112447.4624000001</v>
      </c>
      <c r="J61" s="49">
        <v>3229981.8868</v>
      </c>
      <c r="K61" s="49">
        <f t="shared" si="14"/>
        <v>1614990.9434</v>
      </c>
      <c r="L61" s="49">
        <f t="shared" si="15"/>
        <v>1614990.9434</v>
      </c>
      <c r="M61" s="49">
        <v>66859387.960000001</v>
      </c>
      <c r="N61" s="50">
        <f t="shared" si="9"/>
        <v>176140441.7958</v>
      </c>
      <c r="O61" s="53"/>
      <c r="P61" s="13"/>
      <c r="Q61" s="149" t="s">
        <v>246</v>
      </c>
      <c r="R61" s="150"/>
      <c r="S61" s="50"/>
      <c r="T61" s="50">
        <f t="shared" ref="T61:U61" si="17">SUM(T27:T60)</f>
        <v>3412292944.6496997</v>
      </c>
      <c r="U61" s="50">
        <f t="shared" si="17"/>
        <v>1E-4</v>
      </c>
      <c r="V61" s="50">
        <f t="shared" ref="V61:Y61" si="18">SUM(V27:V60)</f>
        <v>609130868.95730007</v>
      </c>
      <c r="W61" s="50">
        <f t="shared" si="18"/>
        <v>261056086.69649994</v>
      </c>
      <c r="X61" s="50">
        <f t="shared" si="18"/>
        <v>44710204.14069999</v>
      </c>
      <c r="Y61" s="50">
        <f t="shared" si="18"/>
        <v>129815703.1336</v>
      </c>
      <c r="Z61" s="50">
        <f t="shared" ref="Z61:AC61" si="19">SUM(Z27:Z60)</f>
        <v>0</v>
      </c>
      <c r="AA61" s="50">
        <f t="shared" si="16"/>
        <v>129815703.1336</v>
      </c>
      <c r="AB61" s="50">
        <f t="shared" si="19"/>
        <v>2626985769.3259001</v>
      </c>
      <c r="AC61" s="50">
        <f t="shared" si="19"/>
        <v>7083991576.9038</v>
      </c>
    </row>
    <row r="62" spans="1:29" ht="24.9" customHeight="1">
      <c r="A62" s="153"/>
      <c r="B62" s="155"/>
      <c r="C62" s="13">
        <v>16</v>
      </c>
      <c r="D62" s="49" t="s">
        <v>247</v>
      </c>
      <c r="E62" s="49">
        <v>86689467.364399999</v>
      </c>
      <c r="F62" s="49">
        <v>0</v>
      </c>
      <c r="G62" s="49">
        <v>15474999.198999999</v>
      </c>
      <c r="H62" s="49">
        <v>6632142.5138999997</v>
      </c>
      <c r="I62" s="49">
        <v>1135864.8995000001</v>
      </c>
      <c r="J62" s="49">
        <v>3297974.2193</v>
      </c>
      <c r="K62" s="49">
        <f t="shared" si="14"/>
        <v>1648987.10965</v>
      </c>
      <c r="L62" s="49">
        <f t="shared" si="15"/>
        <v>1648987.10965</v>
      </c>
      <c r="M62" s="49">
        <v>71313095.806400001</v>
      </c>
      <c r="N62" s="50">
        <f t="shared" si="9"/>
        <v>182894556.89285001</v>
      </c>
      <c r="O62" s="53"/>
      <c r="P62" s="154">
        <v>21</v>
      </c>
      <c r="Q62" s="56">
        <v>1</v>
      </c>
      <c r="R62" s="154" t="s">
        <v>110</v>
      </c>
      <c r="S62" s="49" t="s">
        <v>248</v>
      </c>
      <c r="T62" s="49">
        <v>76938892.302499995</v>
      </c>
      <c r="U62" s="49">
        <v>0</v>
      </c>
      <c r="V62" s="49">
        <v>13734417.0283</v>
      </c>
      <c r="W62" s="49">
        <v>5886178.7264</v>
      </c>
      <c r="X62" s="49">
        <v>1008106.1729</v>
      </c>
      <c r="Y62" s="49">
        <v>2927027.827</v>
      </c>
      <c r="Z62" s="49">
        <f>Y62/2</f>
        <v>1463513.9135</v>
      </c>
      <c r="AA62" s="49">
        <f t="shared" si="16"/>
        <v>1463513.9135</v>
      </c>
      <c r="AB62" s="49">
        <v>60444608.594599999</v>
      </c>
      <c r="AC62" s="50">
        <f t="shared" si="12"/>
        <v>159475716.73820001</v>
      </c>
    </row>
    <row r="63" spans="1:29" ht="24.9" customHeight="1">
      <c r="A63" s="153"/>
      <c r="B63" s="155"/>
      <c r="C63" s="13">
        <v>17</v>
      </c>
      <c r="D63" s="49" t="s">
        <v>249</v>
      </c>
      <c r="E63" s="49">
        <v>80919464.728100002</v>
      </c>
      <c r="F63" s="49">
        <v>0</v>
      </c>
      <c r="G63" s="49">
        <v>14444991.876399999</v>
      </c>
      <c r="H63" s="49">
        <v>6190710.8042000001</v>
      </c>
      <c r="I63" s="49">
        <v>1060262.3648999999</v>
      </c>
      <c r="J63" s="49">
        <v>3078462.8931</v>
      </c>
      <c r="K63" s="49">
        <f t="shared" si="14"/>
        <v>1539231.44655</v>
      </c>
      <c r="L63" s="49">
        <f t="shared" si="15"/>
        <v>1539231.44655</v>
      </c>
      <c r="M63" s="49">
        <v>67629911.255899996</v>
      </c>
      <c r="N63" s="50">
        <f t="shared" si="9"/>
        <v>171784572.47604996</v>
      </c>
      <c r="O63" s="53"/>
      <c r="P63" s="155"/>
      <c r="Q63" s="56">
        <v>2</v>
      </c>
      <c r="R63" s="155"/>
      <c r="S63" s="49" t="s">
        <v>250</v>
      </c>
      <c r="T63" s="49">
        <v>125715103.28389999</v>
      </c>
      <c r="U63" s="49">
        <v>0</v>
      </c>
      <c r="V63" s="49">
        <v>22441493.548900001</v>
      </c>
      <c r="W63" s="49">
        <v>9617782.9495000001</v>
      </c>
      <c r="X63" s="49">
        <v>1647205.5660000001</v>
      </c>
      <c r="Y63" s="49">
        <v>4782647.5604999997</v>
      </c>
      <c r="Z63" s="49">
        <f t="shared" ref="Z63:Z121" si="20">Y63/2</f>
        <v>2391323.7802499998</v>
      </c>
      <c r="AA63" s="49">
        <f t="shared" si="16"/>
        <v>2391323.7802499998</v>
      </c>
      <c r="AB63" s="49">
        <v>79332828.849000007</v>
      </c>
      <c r="AC63" s="50">
        <f t="shared" si="12"/>
        <v>241145737.97755</v>
      </c>
    </row>
    <row r="64" spans="1:29" ht="24.9" customHeight="1">
      <c r="A64" s="153"/>
      <c r="B64" s="155"/>
      <c r="C64" s="13">
        <v>18</v>
      </c>
      <c r="D64" s="49" t="s">
        <v>251</v>
      </c>
      <c r="E64" s="49">
        <v>100534715.1186</v>
      </c>
      <c r="F64" s="49">
        <v>0</v>
      </c>
      <c r="G64" s="49">
        <v>17946524.338399999</v>
      </c>
      <c r="H64" s="49">
        <v>7691367.5735999998</v>
      </c>
      <c r="I64" s="49">
        <v>1317274.8381000001</v>
      </c>
      <c r="J64" s="49">
        <v>3824696.4559999998</v>
      </c>
      <c r="K64" s="49">
        <f t="shared" si="14"/>
        <v>1912348.2279999999</v>
      </c>
      <c r="L64" s="49">
        <f t="shared" si="15"/>
        <v>1912348.2279999999</v>
      </c>
      <c r="M64" s="49">
        <v>79473187.098100007</v>
      </c>
      <c r="N64" s="50">
        <f t="shared" si="9"/>
        <v>208875417.19479999</v>
      </c>
      <c r="O64" s="53"/>
      <c r="P64" s="155"/>
      <c r="Q64" s="56">
        <v>3</v>
      </c>
      <c r="R64" s="155"/>
      <c r="S64" s="49" t="s">
        <v>252</v>
      </c>
      <c r="T64" s="49">
        <v>105888794.8986</v>
      </c>
      <c r="U64" s="49">
        <v>0</v>
      </c>
      <c r="V64" s="49">
        <v>18902284.9725</v>
      </c>
      <c r="W64" s="49">
        <v>8100979.2740000002</v>
      </c>
      <c r="X64" s="49">
        <v>1387427.6661</v>
      </c>
      <c r="Y64" s="49">
        <v>4028384.6044000001</v>
      </c>
      <c r="Z64" s="49">
        <f t="shared" si="20"/>
        <v>2014192.3022</v>
      </c>
      <c r="AA64" s="49">
        <f t="shared" si="16"/>
        <v>2014192.3022</v>
      </c>
      <c r="AB64" s="49">
        <v>81165381.554800004</v>
      </c>
      <c r="AC64" s="50">
        <f t="shared" si="12"/>
        <v>217459060.66820002</v>
      </c>
    </row>
    <row r="65" spans="1:29" ht="24.9" customHeight="1">
      <c r="A65" s="153"/>
      <c r="B65" s="155"/>
      <c r="C65" s="13">
        <v>19</v>
      </c>
      <c r="D65" s="49" t="s">
        <v>253</v>
      </c>
      <c r="E65" s="49">
        <v>83888776.206499994</v>
      </c>
      <c r="F65" s="49">
        <v>0</v>
      </c>
      <c r="G65" s="49">
        <v>14975045.805</v>
      </c>
      <c r="H65" s="49">
        <v>6417876.7736</v>
      </c>
      <c r="I65" s="49">
        <v>1099168.3217</v>
      </c>
      <c r="J65" s="49">
        <v>3191426.0133000002</v>
      </c>
      <c r="K65" s="49">
        <f t="shared" si="14"/>
        <v>1595713.0066500001</v>
      </c>
      <c r="L65" s="49">
        <f t="shared" si="15"/>
        <v>1595713.0066500001</v>
      </c>
      <c r="M65" s="49">
        <v>68365716.205599993</v>
      </c>
      <c r="N65" s="50">
        <f t="shared" si="9"/>
        <v>176342296.31905001</v>
      </c>
      <c r="O65" s="53"/>
      <c r="P65" s="155"/>
      <c r="Q65" s="56">
        <v>4</v>
      </c>
      <c r="R65" s="155"/>
      <c r="S65" s="49" t="s">
        <v>254</v>
      </c>
      <c r="T65" s="49">
        <v>87429032.551599994</v>
      </c>
      <c r="U65" s="49">
        <v>0</v>
      </c>
      <c r="V65" s="49">
        <v>15607019.512700001</v>
      </c>
      <c r="W65" s="49">
        <v>6688722.6484000003</v>
      </c>
      <c r="X65" s="49">
        <v>1145555.1902000001</v>
      </c>
      <c r="Y65" s="49">
        <v>3326109.8971000002</v>
      </c>
      <c r="Z65" s="49">
        <f t="shared" si="20"/>
        <v>1663054.9485500001</v>
      </c>
      <c r="AA65" s="49">
        <f t="shared" si="16"/>
        <v>1663054.9485500001</v>
      </c>
      <c r="AB65" s="49">
        <v>68654457.516200006</v>
      </c>
      <c r="AC65" s="50">
        <f t="shared" si="12"/>
        <v>181187842.36765</v>
      </c>
    </row>
    <row r="66" spans="1:29" ht="24.9" customHeight="1">
      <c r="A66" s="153"/>
      <c r="B66" s="155"/>
      <c r="C66" s="13">
        <v>20</v>
      </c>
      <c r="D66" s="49" t="s">
        <v>255</v>
      </c>
      <c r="E66" s="49">
        <v>88264979.557899997</v>
      </c>
      <c r="F66" s="49">
        <v>0</v>
      </c>
      <c r="G66" s="49">
        <v>15756245.0144</v>
      </c>
      <c r="H66" s="49">
        <v>6752676.4347999999</v>
      </c>
      <c r="I66" s="49">
        <v>1156508.3417</v>
      </c>
      <c r="J66" s="49">
        <v>3357912.2803000002</v>
      </c>
      <c r="K66" s="49">
        <f t="shared" si="14"/>
        <v>1678956.1401500001</v>
      </c>
      <c r="L66" s="49">
        <f t="shared" si="15"/>
        <v>1678956.1401500001</v>
      </c>
      <c r="M66" s="49">
        <v>71504766.676100001</v>
      </c>
      <c r="N66" s="50">
        <f t="shared" si="9"/>
        <v>185114132.16505</v>
      </c>
      <c r="O66" s="53"/>
      <c r="P66" s="155"/>
      <c r="Q66" s="56">
        <v>5</v>
      </c>
      <c r="R66" s="155"/>
      <c r="S66" s="49" t="s">
        <v>256</v>
      </c>
      <c r="T66" s="49">
        <v>116438428.4058</v>
      </c>
      <c r="U66" s="49">
        <v>0</v>
      </c>
      <c r="V66" s="49">
        <v>20785507.641199999</v>
      </c>
      <c r="W66" s="49">
        <v>8908074.7034000009</v>
      </c>
      <c r="X66" s="49">
        <v>1525656.2049</v>
      </c>
      <c r="Y66" s="49">
        <v>4429730.0086000003</v>
      </c>
      <c r="Z66" s="49">
        <f t="shared" si="20"/>
        <v>2214865.0043000001</v>
      </c>
      <c r="AA66" s="49">
        <f t="shared" si="16"/>
        <v>2214865.0043000001</v>
      </c>
      <c r="AB66" s="49">
        <v>87938338.923099995</v>
      </c>
      <c r="AC66" s="50">
        <f t="shared" si="12"/>
        <v>237810870.8827</v>
      </c>
    </row>
    <row r="67" spans="1:29" ht="24.9" customHeight="1">
      <c r="A67" s="153"/>
      <c r="B67" s="155"/>
      <c r="C67" s="13">
        <v>21</v>
      </c>
      <c r="D67" s="49" t="s">
        <v>257</v>
      </c>
      <c r="E67" s="49">
        <v>91808398.691100001</v>
      </c>
      <c r="F67" s="49">
        <v>0</v>
      </c>
      <c r="G67" s="49">
        <v>16388783.3136</v>
      </c>
      <c r="H67" s="49">
        <v>7023764.2773000002</v>
      </c>
      <c r="I67" s="49">
        <v>1202936.6510999999</v>
      </c>
      <c r="J67" s="49">
        <v>3492716.4879000001</v>
      </c>
      <c r="K67" s="49">
        <f t="shared" si="14"/>
        <v>1746358.24395</v>
      </c>
      <c r="L67" s="49">
        <f t="shared" si="15"/>
        <v>1746358.24395</v>
      </c>
      <c r="M67" s="49">
        <v>74712613.869399995</v>
      </c>
      <c r="N67" s="50">
        <f t="shared" si="9"/>
        <v>192882855.04645002</v>
      </c>
      <c r="O67" s="53"/>
      <c r="P67" s="155"/>
      <c r="Q67" s="56">
        <v>6</v>
      </c>
      <c r="R67" s="155"/>
      <c r="S67" s="49" t="s">
        <v>258</v>
      </c>
      <c r="T67" s="49">
        <v>142455373.502</v>
      </c>
      <c r="U67" s="49">
        <v>0</v>
      </c>
      <c r="V67" s="49">
        <v>25429811.2315</v>
      </c>
      <c r="W67" s="49">
        <v>10898490.527799999</v>
      </c>
      <c r="X67" s="49">
        <v>1866548.0759000001</v>
      </c>
      <c r="Y67" s="49">
        <v>5419506.7001</v>
      </c>
      <c r="Z67" s="49">
        <f t="shared" si="20"/>
        <v>2709753.35005</v>
      </c>
      <c r="AA67" s="49">
        <f t="shared" si="16"/>
        <v>2709753.35005</v>
      </c>
      <c r="AB67" s="49">
        <v>92834585.688999996</v>
      </c>
      <c r="AC67" s="50">
        <f t="shared" si="12"/>
        <v>276194562.37624997</v>
      </c>
    </row>
    <row r="68" spans="1:29" ht="24.9" customHeight="1">
      <c r="A68" s="153"/>
      <c r="B68" s="155"/>
      <c r="C68" s="13">
        <v>22</v>
      </c>
      <c r="D68" s="49" t="s">
        <v>259</v>
      </c>
      <c r="E68" s="49">
        <v>78911721.589000002</v>
      </c>
      <c r="F68" s="49">
        <v>0</v>
      </c>
      <c r="G68" s="49">
        <v>14086588.2039</v>
      </c>
      <c r="H68" s="49">
        <v>6037109.2302999999</v>
      </c>
      <c r="I68" s="49">
        <v>1033955.5362</v>
      </c>
      <c r="J68" s="49">
        <v>3002081.2368000001</v>
      </c>
      <c r="K68" s="49">
        <f t="shared" si="14"/>
        <v>1501040.6184</v>
      </c>
      <c r="L68" s="49">
        <f t="shared" si="15"/>
        <v>1501040.6184</v>
      </c>
      <c r="M68" s="49">
        <v>67637110.913000003</v>
      </c>
      <c r="N68" s="50">
        <f t="shared" si="9"/>
        <v>169207526.09079999</v>
      </c>
      <c r="O68" s="53"/>
      <c r="P68" s="155"/>
      <c r="Q68" s="56">
        <v>7</v>
      </c>
      <c r="R68" s="155"/>
      <c r="S68" s="49" t="s">
        <v>260</v>
      </c>
      <c r="T68" s="49">
        <v>97050903.781000003</v>
      </c>
      <c r="U68" s="49">
        <v>0</v>
      </c>
      <c r="V68" s="49">
        <v>17324626.669500001</v>
      </c>
      <c r="W68" s="49">
        <v>7424840.0012999997</v>
      </c>
      <c r="X68" s="49">
        <v>1271627.5508999999</v>
      </c>
      <c r="Y68" s="49">
        <v>3692159.94</v>
      </c>
      <c r="Z68" s="49">
        <f t="shared" si="20"/>
        <v>1846079.97</v>
      </c>
      <c r="AA68" s="49">
        <f t="shared" si="16"/>
        <v>1846079.97</v>
      </c>
      <c r="AB68" s="49">
        <v>69322265.704899997</v>
      </c>
      <c r="AC68" s="50">
        <f t="shared" si="12"/>
        <v>194240343.67760003</v>
      </c>
    </row>
    <row r="69" spans="1:29" ht="24.9" customHeight="1">
      <c r="A69" s="153"/>
      <c r="B69" s="155"/>
      <c r="C69" s="13">
        <v>23</v>
      </c>
      <c r="D69" s="49" t="s">
        <v>261</v>
      </c>
      <c r="E69" s="49">
        <v>82399188.223299995</v>
      </c>
      <c r="F69" s="49">
        <v>0</v>
      </c>
      <c r="G69" s="49">
        <v>14709138.382300001</v>
      </c>
      <c r="H69" s="49">
        <v>6303916.4495999999</v>
      </c>
      <c r="I69" s="49">
        <v>1079650.7176999999</v>
      </c>
      <c r="J69" s="49">
        <v>3134756.8132000002</v>
      </c>
      <c r="K69" s="49">
        <f t="shared" si="14"/>
        <v>1567378.4066000001</v>
      </c>
      <c r="L69" s="49">
        <f t="shared" si="15"/>
        <v>1567378.4066000001</v>
      </c>
      <c r="M69" s="49">
        <v>70727523.700299993</v>
      </c>
      <c r="N69" s="50">
        <f t="shared" si="9"/>
        <v>176786795.87979999</v>
      </c>
      <c r="O69" s="53"/>
      <c r="P69" s="155"/>
      <c r="Q69" s="56">
        <v>8</v>
      </c>
      <c r="R69" s="155"/>
      <c r="S69" s="49" t="s">
        <v>262</v>
      </c>
      <c r="T69" s="49">
        <v>103102490.16339999</v>
      </c>
      <c r="U69" s="49">
        <v>0</v>
      </c>
      <c r="V69" s="49">
        <v>18404899.709199999</v>
      </c>
      <c r="W69" s="49">
        <v>7887814.1611000001</v>
      </c>
      <c r="X69" s="49">
        <v>1350919.5891</v>
      </c>
      <c r="Y69" s="49">
        <v>3922383.7086999998</v>
      </c>
      <c r="Z69" s="49">
        <f t="shared" si="20"/>
        <v>1961191.8543499999</v>
      </c>
      <c r="AA69" s="49">
        <f t="shared" si="16"/>
        <v>1961191.8543499999</v>
      </c>
      <c r="AB69" s="49">
        <v>72972011.848299995</v>
      </c>
      <c r="AC69" s="50">
        <f t="shared" si="12"/>
        <v>205679327.32545</v>
      </c>
    </row>
    <row r="70" spans="1:29" ht="24.9" customHeight="1">
      <c r="A70" s="153"/>
      <c r="B70" s="155"/>
      <c r="C70" s="13">
        <v>24</v>
      </c>
      <c r="D70" s="49" t="s">
        <v>263</v>
      </c>
      <c r="E70" s="49">
        <v>84399943.131300002</v>
      </c>
      <c r="F70" s="49">
        <v>0</v>
      </c>
      <c r="G70" s="49">
        <v>15066294.580700001</v>
      </c>
      <c r="H70" s="49">
        <v>6456983.3916999996</v>
      </c>
      <c r="I70" s="49">
        <v>1105865.9816999999</v>
      </c>
      <c r="J70" s="49">
        <v>3210872.6124999998</v>
      </c>
      <c r="K70" s="49">
        <f t="shared" si="14"/>
        <v>1605436.3062499999</v>
      </c>
      <c r="L70" s="49">
        <f t="shared" si="15"/>
        <v>1605436.3062499999</v>
      </c>
      <c r="M70" s="49">
        <v>64981877.395800002</v>
      </c>
      <c r="N70" s="50">
        <f t="shared" si="9"/>
        <v>173616400.78744999</v>
      </c>
      <c r="O70" s="53"/>
      <c r="P70" s="155"/>
      <c r="Q70" s="56">
        <v>9</v>
      </c>
      <c r="R70" s="155"/>
      <c r="S70" s="49" t="s">
        <v>264</v>
      </c>
      <c r="T70" s="49">
        <v>128085657.2199</v>
      </c>
      <c r="U70" s="49">
        <v>0</v>
      </c>
      <c r="V70" s="49">
        <v>22864662.837900002</v>
      </c>
      <c r="W70" s="49">
        <v>9799141.2161999997</v>
      </c>
      <c r="X70" s="49">
        <v>1678266.1906999999</v>
      </c>
      <c r="Y70" s="49">
        <v>4872831.8239000002</v>
      </c>
      <c r="Z70" s="49">
        <f t="shared" si="20"/>
        <v>2436415.9119500001</v>
      </c>
      <c r="AA70" s="49">
        <f t="shared" si="16"/>
        <v>2436415.9119500001</v>
      </c>
      <c r="AB70" s="49">
        <v>92319890.206599995</v>
      </c>
      <c r="AC70" s="50">
        <f t="shared" si="12"/>
        <v>257184033.58324999</v>
      </c>
    </row>
    <row r="71" spans="1:29" ht="24.9" customHeight="1">
      <c r="A71" s="153"/>
      <c r="B71" s="155"/>
      <c r="C71" s="13">
        <v>25</v>
      </c>
      <c r="D71" s="49" t="s">
        <v>265</v>
      </c>
      <c r="E71" s="49">
        <v>99441829.802699998</v>
      </c>
      <c r="F71" s="49">
        <v>0</v>
      </c>
      <c r="G71" s="49">
        <v>17751432.5942</v>
      </c>
      <c r="H71" s="49">
        <v>7607756.8260000004</v>
      </c>
      <c r="I71" s="49">
        <v>1302955.1046</v>
      </c>
      <c r="J71" s="49">
        <v>3783119.2297999999</v>
      </c>
      <c r="K71" s="49">
        <f t="shared" si="14"/>
        <v>1891559.6148999999</v>
      </c>
      <c r="L71" s="49">
        <f t="shared" si="15"/>
        <v>1891559.6148999999</v>
      </c>
      <c r="M71" s="49">
        <v>78612108.115899995</v>
      </c>
      <c r="N71" s="50">
        <f t="shared" si="9"/>
        <v>206607642.05830002</v>
      </c>
      <c r="O71" s="53"/>
      <c r="P71" s="155"/>
      <c r="Q71" s="56">
        <v>10</v>
      </c>
      <c r="R71" s="155"/>
      <c r="S71" s="49" t="s">
        <v>266</v>
      </c>
      <c r="T71" s="49">
        <v>89186986.129899994</v>
      </c>
      <c r="U71" s="49">
        <v>0</v>
      </c>
      <c r="V71" s="49">
        <v>15920833.071</v>
      </c>
      <c r="W71" s="49">
        <v>6823214.1732999999</v>
      </c>
      <c r="X71" s="49">
        <v>1168589.1046</v>
      </c>
      <c r="Y71" s="49">
        <v>3392988.6743000001</v>
      </c>
      <c r="Z71" s="49">
        <f t="shared" si="20"/>
        <v>1696494.33715</v>
      </c>
      <c r="AA71" s="49">
        <f t="shared" si="16"/>
        <v>1696494.33715</v>
      </c>
      <c r="AB71" s="49">
        <v>69282427.602599993</v>
      </c>
      <c r="AC71" s="50">
        <f t="shared" si="12"/>
        <v>184078544.41854995</v>
      </c>
    </row>
    <row r="72" spans="1:29" ht="24.9" customHeight="1">
      <c r="A72" s="153"/>
      <c r="B72" s="155"/>
      <c r="C72" s="13">
        <v>26</v>
      </c>
      <c r="D72" s="49" t="s">
        <v>267</v>
      </c>
      <c r="E72" s="49">
        <v>74074886.101099998</v>
      </c>
      <c r="F72" s="49">
        <v>0</v>
      </c>
      <c r="G72" s="49">
        <v>13223161.2205</v>
      </c>
      <c r="H72" s="49">
        <v>5667069.0944999997</v>
      </c>
      <c r="I72" s="49">
        <v>970579.99800000002</v>
      </c>
      <c r="J72" s="49">
        <v>2818070.8922999999</v>
      </c>
      <c r="K72" s="49">
        <f t="shared" si="14"/>
        <v>1409035.44615</v>
      </c>
      <c r="L72" s="49">
        <f t="shared" si="15"/>
        <v>1409035.44615</v>
      </c>
      <c r="M72" s="49">
        <v>59512857.913999997</v>
      </c>
      <c r="N72" s="50">
        <f t="shared" si="9"/>
        <v>154857589.77425</v>
      </c>
      <c r="O72" s="53"/>
      <c r="P72" s="155"/>
      <c r="Q72" s="56">
        <v>11</v>
      </c>
      <c r="R72" s="155"/>
      <c r="S72" s="49" t="s">
        <v>268</v>
      </c>
      <c r="T72" s="49">
        <v>94204733.814999998</v>
      </c>
      <c r="U72" s="49">
        <v>0</v>
      </c>
      <c r="V72" s="49">
        <v>16816554.820900001</v>
      </c>
      <c r="W72" s="49">
        <v>7207094.9232000001</v>
      </c>
      <c r="X72" s="49">
        <v>1234335.0785000001</v>
      </c>
      <c r="Y72" s="49">
        <v>3583881.5591000002</v>
      </c>
      <c r="Z72" s="49">
        <f t="shared" si="20"/>
        <v>1791940.7795500001</v>
      </c>
      <c r="AA72" s="49">
        <f t="shared" si="16"/>
        <v>1791940.7795500001</v>
      </c>
      <c r="AB72" s="49">
        <v>74051320.435100004</v>
      </c>
      <c r="AC72" s="50">
        <f t="shared" si="12"/>
        <v>195305979.85224998</v>
      </c>
    </row>
    <row r="73" spans="1:29" ht="24.9" customHeight="1">
      <c r="A73" s="153"/>
      <c r="B73" s="155"/>
      <c r="C73" s="13">
        <v>27</v>
      </c>
      <c r="D73" s="49" t="s">
        <v>269</v>
      </c>
      <c r="E73" s="49">
        <v>90890490.168099999</v>
      </c>
      <c r="F73" s="49">
        <v>0</v>
      </c>
      <c r="G73" s="49">
        <v>16224926.8026</v>
      </c>
      <c r="H73" s="49">
        <v>6953540.0582999997</v>
      </c>
      <c r="I73" s="49">
        <v>1190909.5836</v>
      </c>
      <c r="J73" s="49">
        <v>3457795.9983000001</v>
      </c>
      <c r="K73" s="49">
        <f t="shared" si="14"/>
        <v>1728897.99915</v>
      </c>
      <c r="L73" s="49">
        <f t="shared" si="15"/>
        <v>1728897.99915</v>
      </c>
      <c r="M73" s="49">
        <v>71313095.806400001</v>
      </c>
      <c r="N73" s="50">
        <f t="shared" si="9"/>
        <v>188301860.41815001</v>
      </c>
      <c r="O73" s="53"/>
      <c r="P73" s="155"/>
      <c r="Q73" s="56">
        <v>12</v>
      </c>
      <c r="R73" s="155"/>
      <c r="S73" s="49" t="s">
        <v>270</v>
      </c>
      <c r="T73" s="49">
        <v>103928298.059</v>
      </c>
      <c r="U73" s="49">
        <v>0</v>
      </c>
      <c r="V73" s="49">
        <v>18552315.271000002</v>
      </c>
      <c r="W73" s="49">
        <v>7950992.2588999998</v>
      </c>
      <c r="X73" s="49">
        <v>1361739.8909</v>
      </c>
      <c r="Y73" s="49">
        <v>3953800.3643999998</v>
      </c>
      <c r="Z73" s="49">
        <f t="shared" si="20"/>
        <v>1976900.1821999999</v>
      </c>
      <c r="AA73" s="49">
        <f t="shared" si="16"/>
        <v>1976900.1821999999</v>
      </c>
      <c r="AB73" s="49">
        <v>80824277.803399995</v>
      </c>
      <c r="AC73" s="50">
        <f t="shared" si="12"/>
        <v>214594523.46540001</v>
      </c>
    </row>
    <row r="74" spans="1:29" ht="24.9" customHeight="1">
      <c r="A74" s="153"/>
      <c r="B74" s="155"/>
      <c r="C74" s="13">
        <v>28</v>
      </c>
      <c r="D74" s="49" t="s">
        <v>271</v>
      </c>
      <c r="E74" s="49">
        <v>74101265.073599994</v>
      </c>
      <c r="F74" s="49">
        <v>0</v>
      </c>
      <c r="G74" s="49">
        <v>13227870.149900001</v>
      </c>
      <c r="H74" s="49">
        <v>5669087.2071000002</v>
      </c>
      <c r="I74" s="49">
        <v>970925.63340000005</v>
      </c>
      <c r="J74" s="49">
        <v>2819074.4419</v>
      </c>
      <c r="K74" s="49">
        <f t="shared" si="14"/>
        <v>1409537.22095</v>
      </c>
      <c r="L74" s="49">
        <f t="shared" si="15"/>
        <v>1409537.22095</v>
      </c>
      <c r="M74" s="49">
        <v>61180458.477399997</v>
      </c>
      <c r="N74" s="50">
        <f t="shared" si="9"/>
        <v>156559143.76234999</v>
      </c>
      <c r="O74" s="53"/>
      <c r="P74" s="155"/>
      <c r="Q74" s="56">
        <v>13</v>
      </c>
      <c r="R74" s="155"/>
      <c r="S74" s="49" t="s">
        <v>272</v>
      </c>
      <c r="T74" s="49">
        <v>86491045.236200005</v>
      </c>
      <c r="U74" s="49">
        <v>0</v>
      </c>
      <c r="V74" s="49">
        <v>15439578.722100001</v>
      </c>
      <c r="W74" s="49">
        <v>6616962.3095000004</v>
      </c>
      <c r="X74" s="49">
        <v>1133265.0366</v>
      </c>
      <c r="Y74" s="49">
        <v>3290425.5392</v>
      </c>
      <c r="Z74" s="49">
        <f t="shared" si="20"/>
        <v>1645212.7696</v>
      </c>
      <c r="AA74" s="49">
        <f t="shared" si="16"/>
        <v>1645212.7696</v>
      </c>
      <c r="AB74" s="49">
        <v>63553260.513099998</v>
      </c>
      <c r="AC74" s="50">
        <f t="shared" si="12"/>
        <v>174879324.58709997</v>
      </c>
    </row>
    <row r="75" spans="1:29" ht="24.9" customHeight="1">
      <c r="A75" s="153"/>
      <c r="B75" s="155"/>
      <c r="C75" s="13">
        <v>29</v>
      </c>
      <c r="D75" s="49" t="s">
        <v>273</v>
      </c>
      <c r="E75" s="49">
        <v>96639945.659700006</v>
      </c>
      <c r="F75" s="49">
        <v>0</v>
      </c>
      <c r="G75" s="49">
        <v>17251266.239599999</v>
      </c>
      <c r="H75" s="49">
        <v>7393399.8169999998</v>
      </c>
      <c r="I75" s="49">
        <v>1266242.8955000001</v>
      </c>
      <c r="J75" s="49">
        <v>3676525.6384000001</v>
      </c>
      <c r="K75" s="49">
        <f t="shared" si="14"/>
        <v>1838262.8192</v>
      </c>
      <c r="L75" s="49">
        <f t="shared" si="15"/>
        <v>1838262.8192</v>
      </c>
      <c r="M75" s="49">
        <v>69915882.363000005</v>
      </c>
      <c r="N75" s="50">
        <f t="shared" si="9"/>
        <v>194304999.79400003</v>
      </c>
      <c r="O75" s="53"/>
      <c r="P75" s="155"/>
      <c r="Q75" s="56">
        <v>14</v>
      </c>
      <c r="R75" s="155"/>
      <c r="S75" s="49" t="s">
        <v>274</v>
      </c>
      <c r="T75" s="49">
        <v>99254126.859699994</v>
      </c>
      <c r="U75" s="49">
        <v>0</v>
      </c>
      <c r="V75" s="49">
        <v>17717925.606699999</v>
      </c>
      <c r="W75" s="49">
        <v>7593396.6886</v>
      </c>
      <c r="X75" s="49">
        <v>1300495.6917999999</v>
      </c>
      <c r="Y75" s="49">
        <v>3775978.3454999998</v>
      </c>
      <c r="Z75" s="49">
        <f t="shared" si="20"/>
        <v>1887989.1727499999</v>
      </c>
      <c r="AA75" s="49">
        <f t="shared" si="16"/>
        <v>1887989.1727499999</v>
      </c>
      <c r="AB75" s="49">
        <v>74625053.105199993</v>
      </c>
      <c r="AC75" s="50">
        <f t="shared" si="12"/>
        <v>202378987.12474999</v>
      </c>
    </row>
    <row r="76" spans="1:29" ht="24.9" customHeight="1">
      <c r="A76" s="153"/>
      <c r="B76" s="155"/>
      <c r="C76" s="13">
        <v>30</v>
      </c>
      <c r="D76" s="49" t="s">
        <v>275</v>
      </c>
      <c r="E76" s="49">
        <v>79964797.553000003</v>
      </c>
      <c r="F76" s="49">
        <v>0</v>
      </c>
      <c r="G76" s="49">
        <v>14274573.551999999</v>
      </c>
      <c r="H76" s="49">
        <v>6117674.3794</v>
      </c>
      <c r="I76" s="49">
        <v>1047753.6603</v>
      </c>
      <c r="J76" s="49">
        <v>3042143.9744000002</v>
      </c>
      <c r="K76" s="49">
        <f t="shared" si="14"/>
        <v>1521071.9872000001</v>
      </c>
      <c r="L76" s="49">
        <f t="shared" si="15"/>
        <v>1521071.9872000001</v>
      </c>
      <c r="M76" s="49">
        <v>62373681.637900002</v>
      </c>
      <c r="N76" s="50">
        <f t="shared" si="9"/>
        <v>165299552.76979998</v>
      </c>
      <c r="O76" s="53"/>
      <c r="P76" s="155"/>
      <c r="Q76" s="56">
        <v>15</v>
      </c>
      <c r="R76" s="155"/>
      <c r="S76" s="49" t="s">
        <v>276</v>
      </c>
      <c r="T76" s="49">
        <v>114827626.60950001</v>
      </c>
      <c r="U76" s="49">
        <v>0</v>
      </c>
      <c r="V76" s="49">
        <v>20497962.253400002</v>
      </c>
      <c r="W76" s="49">
        <v>8784840.9657000005</v>
      </c>
      <c r="X76" s="49">
        <v>1504550.3742</v>
      </c>
      <c r="Y76" s="49">
        <v>4368449.4061000003</v>
      </c>
      <c r="Z76" s="49">
        <f t="shared" si="20"/>
        <v>2184224.7030500001</v>
      </c>
      <c r="AA76" s="49">
        <f t="shared" si="16"/>
        <v>2184224.7030500001</v>
      </c>
      <c r="AB76" s="49">
        <v>77997852.440899998</v>
      </c>
      <c r="AC76" s="50">
        <f t="shared" si="12"/>
        <v>225797057.34675002</v>
      </c>
    </row>
    <row r="77" spans="1:29" ht="24.9" customHeight="1">
      <c r="A77" s="153"/>
      <c r="B77" s="156"/>
      <c r="C77" s="13">
        <v>31</v>
      </c>
      <c r="D77" s="49" t="s">
        <v>277</v>
      </c>
      <c r="E77" s="49">
        <v>120870690.8734</v>
      </c>
      <c r="F77" s="49">
        <v>0</v>
      </c>
      <c r="G77" s="49">
        <v>21576714.003600001</v>
      </c>
      <c r="H77" s="49">
        <v>9247163.1444000006</v>
      </c>
      <c r="I77" s="49">
        <v>1583730.7497</v>
      </c>
      <c r="J77" s="49">
        <v>4598348.9631000003</v>
      </c>
      <c r="K77" s="49">
        <f t="shared" si="14"/>
        <v>2299174.4815500001</v>
      </c>
      <c r="L77" s="49">
        <f t="shared" si="15"/>
        <v>2299174.4815500001</v>
      </c>
      <c r="M77" s="49">
        <v>100518104.61759999</v>
      </c>
      <c r="N77" s="50">
        <f t="shared" si="9"/>
        <v>256095577.87025002</v>
      </c>
      <c r="O77" s="53"/>
      <c r="P77" s="155"/>
      <c r="Q77" s="56">
        <v>16</v>
      </c>
      <c r="R77" s="155"/>
      <c r="S77" s="49" t="s">
        <v>278</v>
      </c>
      <c r="T77" s="49">
        <v>91999181.386099994</v>
      </c>
      <c r="U77" s="49">
        <v>0</v>
      </c>
      <c r="V77" s="49">
        <v>16422840.069700001</v>
      </c>
      <c r="W77" s="49">
        <v>7038360.0299000004</v>
      </c>
      <c r="X77" s="49">
        <v>1205436.4169000001</v>
      </c>
      <c r="Y77" s="49">
        <v>3499974.5370999998</v>
      </c>
      <c r="Z77" s="49">
        <f t="shared" si="20"/>
        <v>1749987.2685499999</v>
      </c>
      <c r="AA77" s="49">
        <f t="shared" si="16"/>
        <v>1749987.2685499999</v>
      </c>
      <c r="AB77" s="49">
        <v>69851040.516599998</v>
      </c>
      <c r="AC77" s="50">
        <f t="shared" si="12"/>
        <v>188266845.68774998</v>
      </c>
    </row>
    <row r="78" spans="1:29" ht="24.9" customHeight="1">
      <c r="A78" s="13"/>
      <c r="B78" s="148" t="s">
        <v>279</v>
      </c>
      <c r="C78" s="149"/>
      <c r="D78" s="50"/>
      <c r="E78" s="50">
        <f>SUM(E47:E77)</f>
        <v>2734852083.7147999</v>
      </c>
      <c r="F78" s="50">
        <f t="shared" ref="F78:N78" si="21">SUM(F47:F77)</f>
        <v>0</v>
      </c>
      <c r="G78" s="50">
        <f t="shared" si="21"/>
        <v>488200413.40120006</v>
      </c>
      <c r="H78" s="50">
        <f t="shared" si="21"/>
        <v>209228748.60089999</v>
      </c>
      <c r="I78" s="50">
        <f t="shared" si="21"/>
        <v>35833909.028900005</v>
      </c>
      <c r="J78" s="50">
        <f t="shared" si="21"/>
        <v>104043454.6417</v>
      </c>
      <c r="K78" s="50">
        <f t="shared" si="21"/>
        <v>52021727.32085</v>
      </c>
      <c r="L78" s="50">
        <f t="shared" si="21"/>
        <v>52021727.32085</v>
      </c>
      <c r="M78" s="50">
        <f t="shared" si="21"/>
        <v>2207855705.7710004</v>
      </c>
      <c r="N78" s="50">
        <f t="shared" si="21"/>
        <v>5727992587.8376493</v>
      </c>
      <c r="O78" s="53"/>
      <c r="P78" s="155"/>
      <c r="Q78" s="56">
        <v>17</v>
      </c>
      <c r="R78" s="155"/>
      <c r="S78" s="49" t="s">
        <v>280</v>
      </c>
      <c r="T78" s="49">
        <v>90662324.317000002</v>
      </c>
      <c r="U78" s="49">
        <v>0</v>
      </c>
      <c r="V78" s="49">
        <v>16184196.7523</v>
      </c>
      <c r="W78" s="49">
        <v>6936084.3223999999</v>
      </c>
      <c r="X78" s="49">
        <v>1187919.9981</v>
      </c>
      <c r="Y78" s="49">
        <v>3449115.7617000001</v>
      </c>
      <c r="Z78" s="49">
        <f t="shared" si="20"/>
        <v>1724557.8808500001</v>
      </c>
      <c r="AA78" s="49">
        <f t="shared" si="16"/>
        <v>1724557.8808500001</v>
      </c>
      <c r="AB78" s="49">
        <v>64278665.9582</v>
      </c>
      <c r="AC78" s="50">
        <f t="shared" si="12"/>
        <v>180973749.22885001</v>
      </c>
    </row>
    <row r="79" spans="1:29" ht="24.9" customHeight="1">
      <c r="A79" s="153">
        <v>4</v>
      </c>
      <c r="B79" s="154" t="s">
        <v>281</v>
      </c>
      <c r="C79" s="13">
        <v>1</v>
      </c>
      <c r="D79" s="49" t="s">
        <v>282</v>
      </c>
      <c r="E79" s="49">
        <v>135952659.43939999</v>
      </c>
      <c r="F79" s="49">
        <v>0</v>
      </c>
      <c r="G79" s="49">
        <v>24269007.065000001</v>
      </c>
      <c r="H79" s="49">
        <v>10401003.027899999</v>
      </c>
      <c r="I79" s="49">
        <v>1781345.0532</v>
      </c>
      <c r="J79" s="49">
        <v>5172120.4375</v>
      </c>
      <c r="K79" s="49">
        <v>0</v>
      </c>
      <c r="L79" s="49">
        <f t="shared" ref="L79:L110" si="22">J79-K79</f>
        <v>5172120.4375</v>
      </c>
      <c r="M79" s="49">
        <v>113522819.14049999</v>
      </c>
      <c r="N79" s="50">
        <f t="shared" si="9"/>
        <v>291098954.16349995</v>
      </c>
      <c r="O79" s="53"/>
      <c r="P79" s="155"/>
      <c r="Q79" s="56">
        <v>18</v>
      </c>
      <c r="R79" s="155"/>
      <c r="S79" s="49" t="s">
        <v>283</v>
      </c>
      <c r="T79" s="49">
        <v>94084763.352200001</v>
      </c>
      <c r="U79" s="49">
        <v>0</v>
      </c>
      <c r="V79" s="49">
        <v>16795138.807300001</v>
      </c>
      <c r="W79" s="49">
        <v>7197916.6316</v>
      </c>
      <c r="X79" s="49">
        <v>1232763.1432</v>
      </c>
      <c r="Y79" s="49">
        <v>3579317.4580999999</v>
      </c>
      <c r="Z79" s="49">
        <f t="shared" si="20"/>
        <v>1789658.72905</v>
      </c>
      <c r="AA79" s="49">
        <f t="shared" si="16"/>
        <v>1789658.72905</v>
      </c>
      <c r="AB79" s="49">
        <v>70231822.378000006</v>
      </c>
      <c r="AC79" s="50">
        <f t="shared" si="12"/>
        <v>191332063.04135001</v>
      </c>
    </row>
    <row r="80" spans="1:29" ht="24.9" customHeight="1">
      <c r="A80" s="153"/>
      <c r="B80" s="155"/>
      <c r="C80" s="13">
        <v>2</v>
      </c>
      <c r="D80" s="49" t="s">
        <v>284</v>
      </c>
      <c r="E80" s="49">
        <v>89410206.485499993</v>
      </c>
      <c r="F80" s="49">
        <v>0</v>
      </c>
      <c r="G80" s="49">
        <v>15960680.2973</v>
      </c>
      <c r="H80" s="49">
        <v>6840291.5559999999</v>
      </c>
      <c r="I80" s="49">
        <v>1171513.8909</v>
      </c>
      <c r="J80" s="49">
        <v>3401480.7669000002</v>
      </c>
      <c r="K80" s="49">
        <v>0</v>
      </c>
      <c r="L80" s="49">
        <f t="shared" si="22"/>
        <v>3401480.7669000002</v>
      </c>
      <c r="M80" s="49">
        <v>78829911.746900007</v>
      </c>
      <c r="N80" s="50">
        <f t="shared" si="9"/>
        <v>195614084.74349996</v>
      </c>
      <c r="O80" s="53"/>
      <c r="P80" s="155"/>
      <c r="Q80" s="56">
        <v>19</v>
      </c>
      <c r="R80" s="155"/>
      <c r="S80" s="49" t="s">
        <v>285</v>
      </c>
      <c r="T80" s="49">
        <v>113829977.1054</v>
      </c>
      <c r="U80" s="49">
        <v>0</v>
      </c>
      <c r="V80" s="49">
        <v>20319871.122499999</v>
      </c>
      <c r="W80" s="49">
        <v>8708516.1952999998</v>
      </c>
      <c r="X80" s="49">
        <v>1491478.4856</v>
      </c>
      <c r="Y80" s="49">
        <v>4330495.2873999998</v>
      </c>
      <c r="Z80" s="49">
        <f t="shared" si="20"/>
        <v>2165247.6436999999</v>
      </c>
      <c r="AA80" s="49">
        <f t="shared" si="16"/>
        <v>2165247.6436999999</v>
      </c>
      <c r="AB80" s="49">
        <v>73925086.448300004</v>
      </c>
      <c r="AC80" s="50">
        <f t="shared" si="12"/>
        <v>220440177.00080001</v>
      </c>
    </row>
    <row r="81" spans="1:29" ht="24.9" customHeight="1">
      <c r="A81" s="153"/>
      <c r="B81" s="155"/>
      <c r="C81" s="13">
        <v>3</v>
      </c>
      <c r="D81" s="49" t="s">
        <v>286</v>
      </c>
      <c r="E81" s="49">
        <v>91977817.980599999</v>
      </c>
      <c r="F81" s="49">
        <v>0</v>
      </c>
      <c r="G81" s="49">
        <v>16419026.4728</v>
      </c>
      <c r="H81" s="49">
        <v>7036725.6312999995</v>
      </c>
      <c r="I81" s="49">
        <v>1205156.4987999999</v>
      </c>
      <c r="J81" s="49">
        <v>3499161.7974999999</v>
      </c>
      <c r="K81" s="49">
        <v>0</v>
      </c>
      <c r="L81" s="49">
        <f t="shared" si="22"/>
        <v>3499161.7974999999</v>
      </c>
      <c r="M81" s="49">
        <v>81083404.401199996</v>
      </c>
      <c r="N81" s="50">
        <f t="shared" si="9"/>
        <v>201221292.78220001</v>
      </c>
      <c r="O81" s="53"/>
      <c r="P81" s="155"/>
      <c r="Q81" s="56">
        <v>20</v>
      </c>
      <c r="R81" s="155"/>
      <c r="S81" s="49" t="s">
        <v>287</v>
      </c>
      <c r="T81" s="49">
        <v>87470467.8653</v>
      </c>
      <c r="U81" s="49">
        <v>0</v>
      </c>
      <c r="V81" s="49">
        <v>15614416.160399999</v>
      </c>
      <c r="W81" s="49">
        <v>6691892.6402000003</v>
      </c>
      <c r="X81" s="49">
        <v>1146098.1041000001</v>
      </c>
      <c r="Y81" s="49">
        <v>3327686.2431000001</v>
      </c>
      <c r="Z81" s="49">
        <f t="shared" si="20"/>
        <v>1663843.12155</v>
      </c>
      <c r="AA81" s="49">
        <f t="shared" si="16"/>
        <v>1663843.12155</v>
      </c>
      <c r="AB81" s="49">
        <v>65852990.9648</v>
      </c>
      <c r="AC81" s="50">
        <f t="shared" si="12"/>
        <v>178439708.85635</v>
      </c>
    </row>
    <row r="82" spans="1:29" ht="24.9" customHeight="1">
      <c r="A82" s="153"/>
      <c r="B82" s="155"/>
      <c r="C82" s="13">
        <v>4</v>
      </c>
      <c r="D82" s="49" t="s">
        <v>288</v>
      </c>
      <c r="E82" s="49">
        <v>111173136.6759</v>
      </c>
      <c r="F82" s="49">
        <v>0</v>
      </c>
      <c r="G82" s="49">
        <v>19845596.625599999</v>
      </c>
      <c r="H82" s="49">
        <v>8505255.6966999993</v>
      </c>
      <c r="I82" s="49">
        <v>1456666.7387999999</v>
      </c>
      <c r="J82" s="49">
        <v>4229419.6721999999</v>
      </c>
      <c r="K82" s="49">
        <v>0</v>
      </c>
      <c r="L82" s="49">
        <f t="shared" si="22"/>
        <v>4229419.6721999999</v>
      </c>
      <c r="M82" s="49">
        <v>99896268.245100006</v>
      </c>
      <c r="N82" s="50">
        <f t="shared" si="9"/>
        <v>245106343.6543</v>
      </c>
      <c r="O82" s="53"/>
      <c r="P82" s="156"/>
      <c r="Q82" s="56">
        <v>21</v>
      </c>
      <c r="R82" s="156"/>
      <c r="S82" s="49" t="s">
        <v>289</v>
      </c>
      <c r="T82" s="49">
        <v>104478913.8061</v>
      </c>
      <c r="U82" s="49">
        <v>0</v>
      </c>
      <c r="V82" s="49">
        <v>18650606.084199999</v>
      </c>
      <c r="W82" s="49">
        <v>7993116.8931999998</v>
      </c>
      <c r="X82" s="49">
        <v>1368954.4362999999</v>
      </c>
      <c r="Y82" s="49">
        <v>3974747.7365999999</v>
      </c>
      <c r="Z82" s="49">
        <f t="shared" si="20"/>
        <v>1987373.8683</v>
      </c>
      <c r="AA82" s="49">
        <f t="shared" si="16"/>
        <v>1987373.8683</v>
      </c>
      <c r="AB82" s="49">
        <v>76375689.713100001</v>
      </c>
      <c r="AC82" s="50">
        <f t="shared" si="12"/>
        <v>210854654.80119997</v>
      </c>
    </row>
    <row r="83" spans="1:29" ht="24.9" customHeight="1">
      <c r="A83" s="153"/>
      <c r="B83" s="155"/>
      <c r="C83" s="13">
        <v>5</v>
      </c>
      <c r="D83" s="49" t="s">
        <v>290</v>
      </c>
      <c r="E83" s="49">
        <v>84432380.438999996</v>
      </c>
      <c r="F83" s="49">
        <v>0</v>
      </c>
      <c r="G83" s="49">
        <v>15072084.9878</v>
      </c>
      <c r="H83" s="49">
        <v>6459464.9948000005</v>
      </c>
      <c r="I83" s="49">
        <v>1106290.9975000001</v>
      </c>
      <c r="J83" s="49">
        <v>3212106.6425000001</v>
      </c>
      <c r="K83" s="49">
        <v>0</v>
      </c>
      <c r="L83" s="49">
        <f t="shared" si="22"/>
        <v>3212106.6425000001</v>
      </c>
      <c r="M83" s="49">
        <v>72314542.108400002</v>
      </c>
      <c r="N83" s="50">
        <f t="shared" si="9"/>
        <v>182596870.16999999</v>
      </c>
      <c r="O83" s="53"/>
      <c r="P83" s="13"/>
      <c r="Q83" s="149" t="s">
        <v>291</v>
      </c>
      <c r="R83" s="152"/>
      <c r="S83" s="50"/>
      <c r="T83" s="50">
        <f>SUM(T62:T82)</f>
        <v>2153523120.6500998</v>
      </c>
      <c r="U83" s="49">
        <v>0</v>
      </c>
      <c r="V83" s="50">
        <f t="shared" ref="V83:X83" si="23">SUM(V62:V82)</f>
        <v>384426961.89320004</v>
      </c>
      <c r="W83" s="50">
        <f t="shared" si="23"/>
        <v>164754412.23990002</v>
      </c>
      <c r="X83" s="50">
        <f t="shared" si="23"/>
        <v>28216937.967499997</v>
      </c>
      <c r="Y83" s="50">
        <f t="shared" ref="Y83:AC83" si="24">SUM(Y62:Y82)</f>
        <v>81927642.982899994</v>
      </c>
      <c r="Z83" s="50">
        <f t="shared" si="24"/>
        <v>40963821.491449997</v>
      </c>
      <c r="AA83" s="50">
        <f t="shared" si="24"/>
        <v>40963821.491449997</v>
      </c>
      <c r="AB83" s="50">
        <f t="shared" si="24"/>
        <v>1565833856.7658</v>
      </c>
      <c r="AC83" s="50">
        <f t="shared" si="24"/>
        <v>4337719111.0079498</v>
      </c>
    </row>
    <row r="84" spans="1:29" ht="24.9" customHeight="1">
      <c r="A84" s="153"/>
      <c r="B84" s="155"/>
      <c r="C84" s="13">
        <v>6</v>
      </c>
      <c r="D84" s="49" t="s">
        <v>292</v>
      </c>
      <c r="E84" s="49">
        <v>97200497.307699993</v>
      </c>
      <c r="F84" s="49">
        <v>0</v>
      </c>
      <c r="G84" s="49">
        <v>17351330.717700001</v>
      </c>
      <c r="H84" s="49">
        <v>7436284.5932999998</v>
      </c>
      <c r="I84" s="49">
        <v>1273587.628</v>
      </c>
      <c r="J84" s="49">
        <v>3697851.0073000002</v>
      </c>
      <c r="K84" s="49">
        <v>0</v>
      </c>
      <c r="L84" s="49">
        <f t="shared" si="22"/>
        <v>3697851.0073000002</v>
      </c>
      <c r="M84" s="49">
        <v>84544519.530000001</v>
      </c>
      <c r="N84" s="50">
        <f t="shared" si="9"/>
        <v>211504070.78400001</v>
      </c>
      <c r="O84" s="53"/>
      <c r="P84" s="154">
        <v>22</v>
      </c>
      <c r="Q84" s="58">
        <v>1</v>
      </c>
      <c r="R84" s="153" t="s">
        <v>111</v>
      </c>
      <c r="S84" s="59" t="s">
        <v>293</v>
      </c>
      <c r="T84" s="49">
        <v>111598478.4147</v>
      </c>
      <c r="U84" s="60">
        <f>-8911571.37</f>
        <v>-8911571.3699999992</v>
      </c>
      <c r="V84" s="49">
        <v>19921524.6855</v>
      </c>
      <c r="W84" s="49">
        <v>8537796.2938000001</v>
      </c>
      <c r="X84" s="49">
        <v>1462239.8583</v>
      </c>
      <c r="Y84" s="49">
        <v>4245601.1775000002</v>
      </c>
      <c r="Z84" s="49">
        <f t="shared" si="20"/>
        <v>2122800.5887500001</v>
      </c>
      <c r="AA84" s="49">
        <f t="shared" ref="AA84:AA104" si="25">Y84-Z84</f>
        <v>2122800.5887500001</v>
      </c>
      <c r="AB84" s="49">
        <v>86421707.912599996</v>
      </c>
      <c r="AC84" s="50">
        <f t="shared" si="12"/>
        <v>221152976.38365</v>
      </c>
    </row>
    <row r="85" spans="1:29" ht="24.9" customHeight="1">
      <c r="A85" s="153"/>
      <c r="B85" s="155"/>
      <c r="C85" s="13">
        <v>7</v>
      </c>
      <c r="D85" s="49" t="s">
        <v>294</v>
      </c>
      <c r="E85" s="49">
        <v>90082933.775099993</v>
      </c>
      <c r="F85" s="49">
        <v>0</v>
      </c>
      <c r="G85" s="49">
        <v>16080769.3298</v>
      </c>
      <c r="H85" s="49">
        <v>6891758.2841999996</v>
      </c>
      <c r="I85" s="49">
        <v>1180328.4254999999</v>
      </c>
      <c r="J85" s="49">
        <v>3427073.6945000002</v>
      </c>
      <c r="K85" s="49">
        <v>0</v>
      </c>
      <c r="L85" s="49">
        <f t="shared" si="22"/>
        <v>3427073.6945000002</v>
      </c>
      <c r="M85" s="49">
        <v>79642513.038399994</v>
      </c>
      <c r="N85" s="50">
        <f t="shared" si="9"/>
        <v>197305376.54749998</v>
      </c>
      <c r="O85" s="53"/>
      <c r="P85" s="155"/>
      <c r="Q85" s="58">
        <v>2</v>
      </c>
      <c r="R85" s="153"/>
      <c r="S85" s="59" t="s">
        <v>295</v>
      </c>
      <c r="T85" s="49">
        <v>98678238.829400003</v>
      </c>
      <c r="U85" s="60">
        <f t="shared" ref="U85:U104" si="26">-8911571.37</f>
        <v>-8911571.3699999992</v>
      </c>
      <c r="V85" s="49">
        <v>17615123.420000002</v>
      </c>
      <c r="W85" s="49">
        <v>7549338.6085000001</v>
      </c>
      <c r="X85" s="49">
        <v>1292950.0116000001</v>
      </c>
      <c r="Y85" s="49">
        <v>3754069.5260999999</v>
      </c>
      <c r="Z85" s="49">
        <f t="shared" si="20"/>
        <v>1877034.76305</v>
      </c>
      <c r="AA85" s="49">
        <f t="shared" si="25"/>
        <v>1877034.76305</v>
      </c>
      <c r="AB85" s="49">
        <v>73642636.647200003</v>
      </c>
      <c r="AC85" s="50">
        <f t="shared" si="12"/>
        <v>191743750.90974998</v>
      </c>
    </row>
    <row r="86" spans="1:29" ht="24.9" customHeight="1">
      <c r="A86" s="153"/>
      <c r="B86" s="155"/>
      <c r="C86" s="13">
        <v>8</v>
      </c>
      <c r="D86" s="49" t="s">
        <v>296</v>
      </c>
      <c r="E86" s="49">
        <v>80545335.922600001</v>
      </c>
      <c r="F86" s="49">
        <v>0</v>
      </c>
      <c r="G86" s="49">
        <v>14378205.874199999</v>
      </c>
      <c r="H86" s="49">
        <v>6162088.2317000004</v>
      </c>
      <c r="I86" s="49">
        <v>1055360.2723999999</v>
      </c>
      <c r="J86" s="49">
        <v>3064229.7091000001</v>
      </c>
      <c r="K86" s="49">
        <v>0</v>
      </c>
      <c r="L86" s="49">
        <f t="shared" si="22"/>
        <v>3064229.7091000001</v>
      </c>
      <c r="M86" s="49">
        <v>69718505.771300003</v>
      </c>
      <c r="N86" s="50">
        <f t="shared" si="9"/>
        <v>174923725.78129998</v>
      </c>
      <c r="O86" s="53"/>
      <c r="P86" s="155"/>
      <c r="Q86" s="58">
        <v>3</v>
      </c>
      <c r="R86" s="153"/>
      <c r="S86" s="59" t="s">
        <v>297</v>
      </c>
      <c r="T86" s="49">
        <v>124536719.53829999</v>
      </c>
      <c r="U86" s="60">
        <f t="shared" si="26"/>
        <v>-8911571.3699999992</v>
      </c>
      <c r="V86" s="49">
        <v>22231139.418499999</v>
      </c>
      <c r="W86" s="49">
        <v>9527631.1794000007</v>
      </c>
      <c r="X86" s="49">
        <v>1631765.5734000001</v>
      </c>
      <c r="Y86" s="49">
        <v>4737817.6714000003</v>
      </c>
      <c r="Z86" s="49">
        <f t="shared" si="20"/>
        <v>2368908.8357000002</v>
      </c>
      <c r="AA86" s="49">
        <f t="shared" si="25"/>
        <v>2368908.8357000002</v>
      </c>
      <c r="AB86" s="49">
        <v>96846651.317399994</v>
      </c>
      <c r="AC86" s="50">
        <f t="shared" si="12"/>
        <v>248231244.49269998</v>
      </c>
    </row>
    <row r="87" spans="1:29" ht="24.9" customHeight="1">
      <c r="A87" s="153"/>
      <c r="B87" s="155"/>
      <c r="C87" s="13">
        <v>9</v>
      </c>
      <c r="D87" s="49" t="s">
        <v>298</v>
      </c>
      <c r="E87" s="49">
        <v>89460694.028200001</v>
      </c>
      <c r="F87" s="49">
        <v>0</v>
      </c>
      <c r="G87" s="49">
        <v>15969692.8649</v>
      </c>
      <c r="H87" s="49">
        <v>6844154.085</v>
      </c>
      <c r="I87" s="49">
        <v>1172175.4132999999</v>
      </c>
      <c r="J87" s="49">
        <v>3403401.4915999998</v>
      </c>
      <c r="K87" s="49">
        <v>0</v>
      </c>
      <c r="L87" s="49">
        <f t="shared" si="22"/>
        <v>3403401.4915999998</v>
      </c>
      <c r="M87" s="49">
        <v>79613874.402600005</v>
      </c>
      <c r="N87" s="50">
        <f t="shared" si="9"/>
        <v>196463992.28560001</v>
      </c>
      <c r="O87" s="53"/>
      <c r="P87" s="155"/>
      <c r="Q87" s="58">
        <v>4</v>
      </c>
      <c r="R87" s="153"/>
      <c r="S87" s="59" t="s">
        <v>299</v>
      </c>
      <c r="T87" s="49">
        <v>98606899.060499996</v>
      </c>
      <c r="U87" s="60">
        <f t="shared" si="26"/>
        <v>-8911571.3699999992</v>
      </c>
      <c r="V87" s="49">
        <v>17602388.5066</v>
      </c>
      <c r="W87" s="49">
        <v>7543880.7884999998</v>
      </c>
      <c r="X87" s="49">
        <v>1292015.2689</v>
      </c>
      <c r="Y87" s="49">
        <v>3751355.5088</v>
      </c>
      <c r="Z87" s="49">
        <f t="shared" si="20"/>
        <v>1875677.7544</v>
      </c>
      <c r="AA87" s="49">
        <f t="shared" si="25"/>
        <v>1875677.7544</v>
      </c>
      <c r="AB87" s="49">
        <v>76470021.9639</v>
      </c>
      <c r="AC87" s="50">
        <f t="shared" si="12"/>
        <v>194479311.97279999</v>
      </c>
    </row>
    <row r="88" spans="1:29" ht="24.9" customHeight="1">
      <c r="A88" s="153"/>
      <c r="B88" s="155"/>
      <c r="C88" s="13">
        <v>10</v>
      </c>
      <c r="D88" s="49" t="s">
        <v>300</v>
      </c>
      <c r="E88" s="49">
        <v>141530042.8714</v>
      </c>
      <c r="F88" s="49">
        <v>0</v>
      </c>
      <c r="G88" s="49">
        <v>25264629.794799998</v>
      </c>
      <c r="H88" s="49">
        <v>10827698.4835</v>
      </c>
      <c r="I88" s="49">
        <v>1854423.7588</v>
      </c>
      <c r="J88" s="49">
        <v>5384303.8471999997</v>
      </c>
      <c r="K88" s="49">
        <v>0</v>
      </c>
      <c r="L88" s="49">
        <f t="shared" si="22"/>
        <v>5384303.8471999997</v>
      </c>
      <c r="M88" s="49">
        <v>123220117.207</v>
      </c>
      <c r="N88" s="50">
        <f t="shared" si="9"/>
        <v>308081215.96270001</v>
      </c>
      <c r="O88" s="53"/>
      <c r="P88" s="155"/>
      <c r="Q88" s="58">
        <v>5</v>
      </c>
      <c r="R88" s="153"/>
      <c r="S88" s="59" t="s">
        <v>301</v>
      </c>
      <c r="T88" s="49">
        <v>134826259.13789999</v>
      </c>
      <c r="U88" s="60">
        <f t="shared" si="26"/>
        <v>-8911571.3699999992</v>
      </c>
      <c r="V88" s="49">
        <v>24067932.536600001</v>
      </c>
      <c r="W88" s="49">
        <v>10314828.23</v>
      </c>
      <c r="X88" s="49">
        <v>1766586.1834</v>
      </c>
      <c r="Y88" s="49">
        <v>5129268.1825999999</v>
      </c>
      <c r="Z88" s="49">
        <f t="shared" si="20"/>
        <v>2564634.0913</v>
      </c>
      <c r="AA88" s="49">
        <f t="shared" si="25"/>
        <v>2564634.0913</v>
      </c>
      <c r="AB88" s="49">
        <v>95720144.9789</v>
      </c>
      <c r="AC88" s="50">
        <f t="shared" si="12"/>
        <v>260348813.78809994</v>
      </c>
    </row>
    <row r="89" spans="1:29" ht="24.9" customHeight="1">
      <c r="A89" s="153"/>
      <c r="B89" s="155"/>
      <c r="C89" s="13">
        <v>11</v>
      </c>
      <c r="D89" s="49" t="s">
        <v>302</v>
      </c>
      <c r="E89" s="49">
        <v>98363550.711899996</v>
      </c>
      <c r="F89" s="49">
        <v>0</v>
      </c>
      <c r="G89" s="49">
        <v>17558948.217799999</v>
      </c>
      <c r="H89" s="49">
        <v>7525263.5219000001</v>
      </c>
      <c r="I89" s="49">
        <v>1288826.7518</v>
      </c>
      <c r="J89" s="49">
        <v>3742097.6762000001</v>
      </c>
      <c r="K89" s="49">
        <v>0</v>
      </c>
      <c r="L89" s="49">
        <f t="shared" si="22"/>
        <v>3742097.6762000001</v>
      </c>
      <c r="M89" s="49">
        <v>87525817.515000001</v>
      </c>
      <c r="N89" s="50">
        <f t="shared" ref="N89:N152" si="27">E89+F89+J89-K89+G89+M89+H89+I89</f>
        <v>216004504.39459997</v>
      </c>
      <c r="O89" s="53"/>
      <c r="P89" s="155"/>
      <c r="Q89" s="58">
        <v>6</v>
      </c>
      <c r="R89" s="153"/>
      <c r="S89" s="59" t="s">
        <v>303</v>
      </c>
      <c r="T89" s="49">
        <v>104828403.21789999</v>
      </c>
      <c r="U89" s="60">
        <f t="shared" si="26"/>
        <v>-8911571.3699999992</v>
      </c>
      <c r="V89" s="49">
        <v>18712993.6906</v>
      </c>
      <c r="W89" s="49">
        <v>8019854.4387999997</v>
      </c>
      <c r="X89" s="49">
        <v>1373533.6865000001</v>
      </c>
      <c r="Y89" s="49">
        <v>3988043.551</v>
      </c>
      <c r="Z89" s="49">
        <f t="shared" si="20"/>
        <v>1994021.7755</v>
      </c>
      <c r="AA89" s="49">
        <f t="shared" si="25"/>
        <v>1994021.7755</v>
      </c>
      <c r="AB89" s="49">
        <v>74571872.382799998</v>
      </c>
      <c r="AC89" s="50">
        <f t="shared" si="12"/>
        <v>200589107.82209998</v>
      </c>
    </row>
    <row r="90" spans="1:29" ht="24.9" customHeight="1">
      <c r="A90" s="153"/>
      <c r="B90" s="155"/>
      <c r="C90" s="13">
        <v>12</v>
      </c>
      <c r="D90" s="49" t="s">
        <v>304</v>
      </c>
      <c r="E90" s="49">
        <v>120259316.5601</v>
      </c>
      <c r="F90" s="49">
        <v>0</v>
      </c>
      <c r="G90" s="49">
        <v>21467577.135000002</v>
      </c>
      <c r="H90" s="49">
        <v>9200390.2006999999</v>
      </c>
      <c r="I90" s="49">
        <v>1575720.1039</v>
      </c>
      <c r="J90" s="49">
        <v>4575090.12</v>
      </c>
      <c r="K90" s="49">
        <v>0</v>
      </c>
      <c r="L90" s="49">
        <f t="shared" si="22"/>
        <v>4575090.12</v>
      </c>
      <c r="M90" s="49">
        <v>102641097.49439999</v>
      </c>
      <c r="N90" s="50">
        <f t="shared" si="27"/>
        <v>259719191.61410001</v>
      </c>
      <c r="O90" s="53"/>
      <c r="P90" s="155"/>
      <c r="Q90" s="58">
        <v>7</v>
      </c>
      <c r="R90" s="153"/>
      <c r="S90" s="59" t="s">
        <v>305</v>
      </c>
      <c r="T90" s="49">
        <v>87960550.503000006</v>
      </c>
      <c r="U90" s="60">
        <f t="shared" si="26"/>
        <v>-8911571.3699999992</v>
      </c>
      <c r="V90" s="49">
        <v>15701901.1647</v>
      </c>
      <c r="W90" s="49">
        <v>6729386.2133999998</v>
      </c>
      <c r="X90" s="49">
        <v>1152519.5031999999</v>
      </c>
      <c r="Y90" s="49">
        <v>3346330.7215</v>
      </c>
      <c r="Z90" s="49">
        <f t="shared" si="20"/>
        <v>1673165.36075</v>
      </c>
      <c r="AA90" s="49">
        <f t="shared" si="25"/>
        <v>1673165.36075</v>
      </c>
      <c r="AB90" s="49">
        <v>66842000.597400002</v>
      </c>
      <c r="AC90" s="50">
        <f t="shared" si="12"/>
        <v>171147951.97244999</v>
      </c>
    </row>
    <row r="91" spans="1:29" ht="24.9" customHeight="1">
      <c r="A91" s="153"/>
      <c r="B91" s="155"/>
      <c r="C91" s="13">
        <v>13</v>
      </c>
      <c r="D91" s="49" t="s">
        <v>306</v>
      </c>
      <c r="E91" s="49">
        <v>88359902.282600001</v>
      </c>
      <c r="F91" s="49">
        <v>0</v>
      </c>
      <c r="G91" s="49">
        <v>15773189.738299999</v>
      </c>
      <c r="H91" s="49">
        <v>6759938.4592000004</v>
      </c>
      <c r="I91" s="49">
        <v>1157752.0843</v>
      </c>
      <c r="J91" s="49">
        <v>3361523.4769000001</v>
      </c>
      <c r="K91" s="49">
        <v>0</v>
      </c>
      <c r="L91" s="49">
        <f t="shared" si="22"/>
        <v>3361523.4769000001</v>
      </c>
      <c r="M91" s="49">
        <v>78051388.832100004</v>
      </c>
      <c r="N91" s="50">
        <f t="shared" si="27"/>
        <v>193463694.8734</v>
      </c>
      <c r="O91" s="53"/>
      <c r="P91" s="155"/>
      <c r="Q91" s="58">
        <v>8</v>
      </c>
      <c r="R91" s="153"/>
      <c r="S91" s="59" t="s">
        <v>307</v>
      </c>
      <c r="T91" s="49">
        <v>103072317.8787</v>
      </c>
      <c r="U91" s="60">
        <f t="shared" si="26"/>
        <v>-8911571.3699999992</v>
      </c>
      <c r="V91" s="49">
        <v>18399513.633000001</v>
      </c>
      <c r="W91" s="49">
        <v>7885505.8426999999</v>
      </c>
      <c r="X91" s="49">
        <v>1350524.2511</v>
      </c>
      <c r="Y91" s="49">
        <v>3921235.8481999999</v>
      </c>
      <c r="Z91" s="49">
        <f t="shared" si="20"/>
        <v>1960617.9240999999</v>
      </c>
      <c r="AA91" s="49">
        <f t="shared" si="25"/>
        <v>1960617.9240999999</v>
      </c>
      <c r="AB91" s="49">
        <v>77754280.787900001</v>
      </c>
      <c r="AC91" s="50">
        <f t="shared" ref="AC91:AC154" si="28">T91+U91+V91+W91+X91+Y91-Z91+AB91</f>
        <v>201511188.94749999</v>
      </c>
    </row>
    <row r="92" spans="1:29" ht="24.9" customHeight="1">
      <c r="A92" s="153"/>
      <c r="B92" s="155"/>
      <c r="C92" s="13">
        <v>14</v>
      </c>
      <c r="D92" s="49" t="s">
        <v>308</v>
      </c>
      <c r="E92" s="49">
        <v>87609368.8917</v>
      </c>
      <c r="F92" s="49">
        <v>0</v>
      </c>
      <c r="G92" s="49">
        <v>15639211.4825</v>
      </c>
      <c r="H92" s="49">
        <v>6702519.2067999998</v>
      </c>
      <c r="I92" s="49">
        <v>1147918.0807</v>
      </c>
      <c r="J92" s="49">
        <v>3332970.5299</v>
      </c>
      <c r="K92" s="49">
        <v>0</v>
      </c>
      <c r="L92" s="49">
        <f t="shared" si="22"/>
        <v>3332970.5299</v>
      </c>
      <c r="M92" s="49">
        <v>79507959.447899997</v>
      </c>
      <c r="N92" s="50">
        <f t="shared" si="27"/>
        <v>193939947.63950002</v>
      </c>
      <c r="O92" s="53"/>
      <c r="P92" s="155"/>
      <c r="Q92" s="58">
        <v>9</v>
      </c>
      <c r="R92" s="153"/>
      <c r="S92" s="59" t="s">
        <v>309</v>
      </c>
      <c r="T92" s="49">
        <v>101083422.3664</v>
      </c>
      <c r="U92" s="60">
        <f t="shared" si="26"/>
        <v>-8911571.3699999992</v>
      </c>
      <c r="V92" s="49">
        <v>18044474.464000002</v>
      </c>
      <c r="W92" s="49">
        <v>7733346.1988000004</v>
      </c>
      <c r="X92" s="49">
        <v>1324464.3770999999</v>
      </c>
      <c r="Y92" s="49">
        <v>3845571.2222000002</v>
      </c>
      <c r="Z92" s="49">
        <f t="shared" si="20"/>
        <v>1922785.6111000001</v>
      </c>
      <c r="AA92" s="49">
        <f t="shared" si="25"/>
        <v>1922785.6111000001</v>
      </c>
      <c r="AB92" s="49">
        <v>73259934.877299994</v>
      </c>
      <c r="AC92" s="50">
        <f t="shared" si="28"/>
        <v>194456856.52469999</v>
      </c>
    </row>
    <row r="93" spans="1:29" ht="24.9" customHeight="1">
      <c r="A93" s="153"/>
      <c r="B93" s="155"/>
      <c r="C93" s="13">
        <v>15</v>
      </c>
      <c r="D93" s="49" t="s">
        <v>310</v>
      </c>
      <c r="E93" s="49">
        <v>105150426.5922</v>
      </c>
      <c r="F93" s="49">
        <v>0</v>
      </c>
      <c r="G93" s="49">
        <v>18770478.3149</v>
      </c>
      <c r="H93" s="49">
        <v>8044490.7062999997</v>
      </c>
      <c r="I93" s="49">
        <v>1377753.0578000001</v>
      </c>
      <c r="J93" s="49">
        <v>4000294.4600999998</v>
      </c>
      <c r="K93" s="49">
        <v>0</v>
      </c>
      <c r="L93" s="49">
        <f t="shared" si="22"/>
        <v>4000294.4600999998</v>
      </c>
      <c r="M93" s="49">
        <v>91681619.552200004</v>
      </c>
      <c r="N93" s="50">
        <f t="shared" si="27"/>
        <v>229025062.68349996</v>
      </c>
      <c r="O93" s="53"/>
      <c r="P93" s="155"/>
      <c r="Q93" s="58">
        <v>10</v>
      </c>
      <c r="R93" s="153"/>
      <c r="S93" s="59" t="s">
        <v>311</v>
      </c>
      <c r="T93" s="49">
        <v>106868110.9818</v>
      </c>
      <c r="U93" s="60">
        <f t="shared" si="26"/>
        <v>-8911571.3699999992</v>
      </c>
      <c r="V93" s="49">
        <v>19077103.3913</v>
      </c>
      <c r="W93" s="49">
        <v>8175901.4534</v>
      </c>
      <c r="X93" s="49">
        <v>1400259.3376</v>
      </c>
      <c r="Y93" s="49">
        <v>4065641.2549000001</v>
      </c>
      <c r="Z93" s="49">
        <f t="shared" si="20"/>
        <v>2032820.62745</v>
      </c>
      <c r="AA93" s="49">
        <f t="shared" si="25"/>
        <v>2032820.62745</v>
      </c>
      <c r="AB93" s="49">
        <v>77342460.405100003</v>
      </c>
      <c r="AC93" s="50">
        <f t="shared" si="28"/>
        <v>205985084.82664999</v>
      </c>
    </row>
    <row r="94" spans="1:29" ht="24.9" customHeight="1">
      <c r="A94" s="153"/>
      <c r="B94" s="155"/>
      <c r="C94" s="13">
        <v>16</v>
      </c>
      <c r="D94" s="49" t="s">
        <v>312</v>
      </c>
      <c r="E94" s="49">
        <v>100474208.0879</v>
      </c>
      <c r="F94" s="49">
        <v>0</v>
      </c>
      <c r="G94" s="49">
        <v>17935723.184799999</v>
      </c>
      <c r="H94" s="49">
        <v>7686738.5077999998</v>
      </c>
      <c r="I94" s="49">
        <v>1316482.0334999999</v>
      </c>
      <c r="J94" s="49">
        <v>3822394.5543</v>
      </c>
      <c r="K94" s="49">
        <v>0</v>
      </c>
      <c r="L94" s="49">
        <f t="shared" si="22"/>
        <v>3822394.5543</v>
      </c>
      <c r="M94" s="49">
        <v>89797069.323300004</v>
      </c>
      <c r="N94" s="50">
        <f t="shared" si="27"/>
        <v>221032615.69159999</v>
      </c>
      <c r="O94" s="53"/>
      <c r="P94" s="155"/>
      <c r="Q94" s="58">
        <v>11</v>
      </c>
      <c r="R94" s="153"/>
      <c r="S94" s="59" t="s">
        <v>111</v>
      </c>
      <c r="T94" s="49">
        <v>94074782.230599999</v>
      </c>
      <c r="U94" s="60">
        <f t="shared" si="26"/>
        <v>-8911571.3699999992</v>
      </c>
      <c r="V94" s="49">
        <v>16793357.070099998</v>
      </c>
      <c r="W94" s="49">
        <v>7197153.0300000003</v>
      </c>
      <c r="X94" s="49">
        <v>1232632.3637000001</v>
      </c>
      <c r="Y94" s="49">
        <v>3578937.7407999998</v>
      </c>
      <c r="Z94" s="49">
        <f t="shared" si="20"/>
        <v>1789468.8703999999</v>
      </c>
      <c r="AA94" s="49">
        <f t="shared" si="25"/>
        <v>1789468.8703999999</v>
      </c>
      <c r="AB94" s="49">
        <v>72615325.583499998</v>
      </c>
      <c r="AC94" s="50">
        <f t="shared" si="28"/>
        <v>184791147.77829999</v>
      </c>
    </row>
    <row r="95" spans="1:29" ht="24.9" customHeight="1">
      <c r="A95" s="153"/>
      <c r="B95" s="155"/>
      <c r="C95" s="13">
        <v>17</v>
      </c>
      <c r="D95" s="49" t="s">
        <v>313</v>
      </c>
      <c r="E95" s="49">
        <v>84169633.849999994</v>
      </c>
      <c r="F95" s="49">
        <v>0</v>
      </c>
      <c r="G95" s="49">
        <v>15025181.905099999</v>
      </c>
      <c r="H95" s="49">
        <v>6439363.6736000003</v>
      </c>
      <c r="I95" s="49">
        <v>1102848.3114</v>
      </c>
      <c r="J95" s="49">
        <v>3202110.8322000001</v>
      </c>
      <c r="K95" s="49">
        <v>0</v>
      </c>
      <c r="L95" s="49">
        <f t="shared" si="22"/>
        <v>3202110.8322000001</v>
      </c>
      <c r="M95" s="49">
        <v>74287888.107500002</v>
      </c>
      <c r="N95" s="50">
        <f t="shared" si="27"/>
        <v>184227026.6798</v>
      </c>
      <c r="O95" s="53"/>
      <c r="P95" s="155"/>
      <c r="Q95" s="58">
        <v>12</v>
      </c>
      <c r="R95" s="153"/>
      <c r="S95" s="59" t="s">
        <v>314</v>
      </c>
      <c r="T95" s="49">
        <v>120105959.34649999</v>
      </c>
      <c r="U95" s="60">
        <f t="shared" si="26"/>
        <v>-8911571.3699999992</v>
      </c>
      <c r="V95" s="49">
        <v>21440201.228399999</v>
      </c>
      <c r="W95" s="49">
        <v>9188657.6692999993</v>
      </c>
      <c r="X95" s="49">
        <v>1573710.7124000001</v>
      </c>
      <c r="Y95" s="49">
        <v>4569255.8688000003</v>
      </c>
      <c r="Z95" s="49">
        <f t="shared" si="20"/>
        <v>2284627.9344000001</v>
      </c>
      <c r="AA95" s="49">
        <f t="shared" si="25"/>
        <v>2284627.9344000001</v>
      </c>
      <c r="AB95" s="49">
        <v>85312480.7509</v>
      </c>
      <c r="AC95" s="50">
        <f t="shared" si="28"/>
        <v>230994066.2719</v>
      </c>
    </row>
    <row r="96" spans="1:29" ht="24.9" customHeight="1">
      <c r="A96" s="153"/>
      <c r="B96" s="155"/>
      <c r="C96" s="13">
        <v>18</v>
      </c>
      <c r="D96" s="49" t="s">
        <v>315</v>
      </c>
      <c r="E96" s="49">
        <v>87215070.446199998</v>
      </c>
      <c r="F96" s="49">
        <v>0</v>
      </c>
      <c r="G96" s="49">
        <v>15568824.9833</v>
      </c>
      <c r="H96" s="49">
        <v>6672353.5642999997</v>
      </c>
      <c r="I96" s="49">
        <v>1142751.7117999999</v>
      </c>
      <c r="J96" s="49">
        <v>3317970.0211999998</v>
      </c>
      <c r="K96" s="49">
        <v>0</v>
      </c>
      <c r="L96" s="49">
        <f t="shared" si="22"/>
        <v>3317970.0211999998</v>
      </c>
      <c r="M96" s="49">
        <v>76162998.7861</v>
      </c>
      <c r="N96" s="50">
        <f t="shared" si="27"/>
        <v>190079969.51290002</v>
      </c>
      <c r="O96" s="53"/>
      <c r="P96" s="155"/>
      <c r="Q96" s="58">
        <v>13</v>
      </c>
      <c r="R96" s="153"/>
      <c r="S96" s="59" t="s">
        <v>316</v>
      </c>
      <c r="T96" s="49">
        <v>79277101.275399998</v>
      </c>
      <c r="U96" s="60">
        <f t="shared" si="26"/>
        <v>-8911571.3699999992</v>
      </c>
      <c r="V96" s="49">
        <v>14151812.3947</v>
      </c>
      <c r="W96" s="49">
        <v>6065062.4549000002</v>
      </c>
      <c r="X96" s="49">
        <v>1038742.9917</v>
      </c>
      <c r="Y96" s="49">
        <v>3015981.5734000001</v>
      </c>
      <c r="Z96" s="49">
        <f t="shared" si="20"/>
        <v>1507990.7867000001</v>
      </c>
      <c r="AA96" s="49">
        <f t="shared" si="25"/>
        <v>1507990.7867000001</v>
      </c>
      <c r="AB96" s="49">
        <v>61117793.271600001</v>
      </c>
      <c r="AC96" s="50">
        <f t="shared" si="28"/>
        <v>154246931.80500001</v>
      </c>
    </row>
    <row r="97" spans="1:29" ht="24.9" customHeight="1">
      <c r="A97" s="153"/>
      <c r="B97" s="155"/>
      <c r="C97" s="13">
        <v>19</v>
      </c>
      <c r="D97" s="49" t="s">
        <v>317</v>
      </c>
      <c r="E97" s="49">
        <v>94184870.792199999</v>
      </c>
      <c r="F97" s="49">
        <v>0</v>
      </c>
      <c r="G97" s="49">
        <v>16813009.058400001</v>
      </c>
      <c r="H97" s="49">
        <v>7205575.3108000001</v>
      </c>
      <c r="I97" s="49">
        <v>1234074.8196</v>
      </c>
      <c r="J97" s="49">
        <v>3583125.8994999998</v>
      </c>
      <c r="K97" s="49">
        <v>0</v>
      </c>
      <c r="L97" s="49">
        <f t="shared" si="22"/>
        <v>3583125.8994999998</v>
      </c>
      <c r="M97" s="49">
        <v>81881606.378600001</v>
      </c>
      <c r="N97" s="50">
        <f t="shared" si="27"/>
        <v>204902262.25909999</v>
      </c>
      <c r="O97" s="53"/>
      <c r="P97" s="155"/>
      <c r="Q97" s="58">
        <v>14</v>
      </c>
      <c r="R97" s="153"/>
      <c r="S97" s="59" t="s">
        <v>318</v>
      </c>
      <c r="T97" s="49">
        <v>115257001.73819999</v>
      </c>
      <c r="U97" s="60">
        <f t="shared" si="26"/>
        <v>-8911571.3699999992</v>
      </c>
      <c r="V97" s="49">
        <v>20574610.316599999</v>
      </c>
      <c r="W97" s="49">
        <v>8817690.1357000005</v>
      </c>
      <c r="X97" s="49">
        <v>1510176.3418000001</v>
      </c>
      <c r="Y97" s="49">
        <v>4384784.3559999997</v>
      </c>
      <c r="Z97" s="49">
        <f t="shared" si="20"/>
        <v>2192392.1779999998</v>
      </c>
      <c r="AA97" s="49">
        <f t="shared" si="25"/>
        <v>2192392.1779999998</v>
      </c>
      <c r="AB97" s="49">
        <v>84817784.315899998</v>
      </c>
      <c r="AC97" s="50">
        <f t="shared" si="28"/>
        <v>224258083.65619999</v>
      </c>
    </row>
    <row r="98" spans="1:29" ht="24.9" customHeight="1">
      <c r="A98" s="153"/>
      <c r="B98" s="155"/>
      <c r="C98" s="13">
        <v>20</v>
      </c>
      <c r="D98" s="49" t="s">
        <v>319</v>
      </c>
      <c r="E98" s="49">
        <v>95312707.798199996</v>
      </c>
      <c r="F98" s="49">
        <v>0</v>
      </c>
      <c r="G98" s="49">
        <v>17014340.0539</v>
      </c>
      <c r="H98" s="49">
        <v>7291860.0230999999</v>
      </c>
      <c r="I98" s="49">
        <v>1248852.5142000001</v>
      </c>
      <c r="J98" s="49">
        <v>3626032.8116000001</v>
      </c>
      <c r="K98" s="49">
        <v>0</v>
      </c>
      <c r="L98" s="49">
        <f t="shared" si="22"/>
        <v>3626032.8116000001</v>
      </c>
      <c r="M98" s="49">
        <v>84248373.636999995</v>
      </c>
      <c r="N98" s="50">
        <f t="shared" si="27"/>
        <v>208742166.838</v>
      </c>
      <c r="O98" s="53"/>
      <c r="P98" s="155"/>
      <c r="Q98" s="58">
        <v>15</v>
      </c>
      <c r="R98" s="153"/>
      <c r="S98" s="59" t="s">
        <v>320</v>
      </c>
      <c r="T98" s="49">
        <v>76964058.159999996</v>
      </c>
      <c r="U98" s="60">
        <f t="shared" si="26"/>
        <v>-8911571.3699999992</v>
      </c>
      <c r="V98" s="49">
        <v>13738909.4037</v>
      </c>
      <c r="W98" s="49">
        <v>5888104.0301999999</v>
      </c>
      <c r="X98" s="49">
        <v>1008435.9132</v>
      </c>
      <c r="Y98" s="49">
        <v>2927985.2252000002</v>
      </c>
      <c r="Z98" s="49">
        <f t="shared" si="20"/>
        <v>1463992.6126000001</v>
      </c>
      <c r="AA98" s="49">
        <f t="shared" si="25"/>
        <v>1463992.6126000001</v>
      </c>
      <c r="AB98" s="49">
        <v>60411426.919600002</v>
      </c>
      <c r="AC98" s="50">
        <f t="shared" si="28"/>
        <v>150563355.66929999</v>
      </c>
    </row>
    <row r="99" spans="1:29" ht="24.9" customHeight="1">
      <c r="A99" s="153"/>
      <c r="B99" s="156"/>
      <c r="C99" s="13">
        <v>21</v>
      </c>
      <c r="D99" s="49" t="s">
        <v>321</v>
      </c>
      <c r="E99" s="49">
        <v>91514235.244100004</v>
      </c>
      <c r="F99" s="49">
        <v>0</v>
      </c>
      <c r="G99" s="49">
        <v>16336271.984999999</v>
      </c>
      <c r="H99" s="49">
        <v>7001259.4221000001</v>
      </c>
      <c r="I99" s="49">
        <v>1199082.3197000001</v>
      </c>
      <c r="J99" s="49">
        <v>3481525.4690999999</v>
      </c>
      <c r="K99" s="49">
        <v>0</v>
      </c>
      <c r="L99" s="49">
        <f t="shared" si="22"/>
        <v>3481525.4690999999</v>
      </c>
      <c r="M99" s="49">
        <v>81181479.729300007</v>
      </c>
      <c r="N99" s="50">
        <f t="shared" si="27"/>
        <v>200713854.16930002</v>
      </c>
      <c r="O99" s="53"/>
      <c r="P99" s="155"/>
      <c r="Q99" s="58">
        <v>16</v>
      </c>
      <c r="R99" s="153"/>
      <c r="S99" s="59" t="s">
        <v>322</v>
      </c>
      <c r="T99" s="49">
        <v>111580344.044</v>
      </c>
      <c r="U99" s="60">
        <f t="shared" si="26"/>
        <v>-8911571.3699999992</v>
      </c>
      <c r="V99" s="49">
        <v>19918287.505899999</v>
      </c>
      <c r="W99" s="49">
        <v>8536408.9311999995</v>
      </c>
      <c r="X99" s="49">
        <v>1462002.2493</v>
      </c>
      <c r="Y99" s="49">
        <v>4244911.2818999998</v>
      </c>
      <c r="Z99" s="49">
        <f t="shared" si="20"/>
        <v>2122455.6409499999</v>
      </c>
      <c r="AA99" s="49">
        <f t="shared" si="25"/>
        <v>2122455.6409499999</v>
      </c>
      <c r="AB99" s="49">
        <v>86070524.641299993</v>
      </c>
      <c r="AC99" s="50">
        <f t="shared" si="28"/>
        <v>220778451.64264998</v>
      </c>
    </row>
    <row r="100" spans="1:29" ht="24.9" customHeight="1">
      <c r="A100" s="13"/>
      <c r="B100" s="148" t="s">
        <v>323</v>
      </c>
      <c r="C100" s="149"/>
      <c r="D100" s="50"/>
      <c r="E100" s="50">
        <f>SUM(E79:E99)</f>
        <v>2064378996.1824999</v>
      </c>
      <c r="F100" s="50">
        <f t="shared" ref="F100:N100" si="29">SUM(F79:F99)</f>
        <v>0</v>
      </c>
      <c r="G100" s="50">
        <f t="shared" si="29"/>
        <v>368513780.08889991</v>
      </c>
      <c r="H100" s="50">
        <f t="shared" si="29"/>
        <v>157934477.18099996</v>
      </c>
      <c r="I100" s="50">
        <f t="shared" si="29"/>
        <v>27048910.4659</v>
      </c>
      <c r="J100" s="50">
        <f t="shared" si="29"/>
        <v>78536284.917299986</v>
      </c>
      <c r="K100" s="50">
        <f t="shared" si="29"/>
        <v>0</v>
      </c>
      <c r="L100" s="50">
        <f t="shared" si="29"/>
        <v>78536284.917299986</v>
      </c>
      <c r="M100" s="50">
        <f t="shared" si="29"/>
        <v>1809353774.3948002</v>
      </c>
      <c r="N100" s="50">
        <f t="shared" si="29"/>
        <v>4505766223.2304001</v>
      </c>
      <c r="O100" s="53"/>
      <c r="P100" s="155"/>
      <c r="Q100" s="58">
        <v>17</v>
      </c>
      <c r="R100" s="153"/>
      <c r="S100" s="59" t="s">
        <v>324</v>
      </c>
      <c r="T100" s="49">
        <v>139549297.86219999</v>
      </c>
      <c r="U100" s="60">
        <f t="shared" si="26"/>
        <v>-8911571.3699999992</v>
      </c>
      <c r="V100" s="49">
        <v>24911045.5779</v>
      </c>
      <c r="W100" s="49">
        <v>10676162.3905</v>
      </c>
      <c r="X100" s="49">
        <v>1828470.6784000001</v>
      </c>
      <c r="Y100" s="49">
        <v>5308949.2951999996</v>
      </c>
      <c r="Z100" s="49">
        <f t="shared" si="20"/>
        <v>2654474.6475999998</v>
      </c>
      <c r="AA100" s="49">
        <f t="shared" si="25"/>
        <v>2654474.6475999998</v>
      </c>
      <c r="AB100" s="49">
        <v>105311368.0983</v>
      </c>
      <c r="AC100" s="50">
        <f t="shared" si="28"/>
        <v>276019247.88489997</v>
      </c>
    </row>
    <row r="101" spans="1:29" ht="24.9" customHeight="1">
      <c r="A101" s="153">
        <v>5</v>
      </c>
      <c r="B101" s="154" t="s">
        <v>325</v>
      </c>
      <c r="C101" s="13">
        <v>1</v>
      </c>
      <c r="D101" s="49" t="s">
        <v>326</v>
      </c>
      <c r="E101" s="49">
        <v>154302894.22749999</v>
      </c>
      <c r="F101" s="49">
        <v>0</v>
      </c>
      <c r="G101" s="49">
        <v>27544720.681400001</v>
      </c>
      <c r="H101" s="49">
        <v>11804880.291999999</v>
      </c>
      <c r="I101" s="49">
        <v>2021782.4238</v>
      </c>
      <c r="J101" s="49">
        <v>5870228.3287000004</v>
      </c>
      <c r="K101" s="49">
        <v>0</v>
      </c>
      <c r="L101" s="49">
        <f t="shared" si="22"/>
        <v>5870228.3287000004</v>
      </c>
      <c r="M101" s="49">
        <v>102145864.37800001</v>
      </c>
      <c r="N101" s="50">
        <f t="shared" si="27"/>
        <v>303690370.33139998</v>
      </c>
      <c r="O101" s="53"/>
      <c r="P101" s="155"/>
      <c r="Q101" s="58">
        <v>18</v>
      </c>
      <c r="R101" s="153"/>
      <c r="S101" s="59" t="s">
        <v>327</v>
      </c>
      <c r="T101" s="49">
        <v>105412261.34720001</v>
      </c>
      <c r="U101" s="60">
        <f t="shared" si="26"/>
        <v>-8911571.3699999992</v>
      </c>
      <c r="V101" s="49">
        <v>18817218.625300001</v>
      </c>
      <c r="W101" s="49">
        <v>8064522.2680000002</v>
      </c>
      <c r="X101" s="49">
        <v>1381183.7964000001</v>
      </c>
      <c r="Y101" s="49">
        <v>4010255.5811000001</v>
      </c>
      <c r="Z101" s="49">
        <f t="shared" si="20"/>
        <v>2005127.79055</v>
      </c>
      <c r="AA101" s="49">
        <f t="shared" si="25"/>
        <v>2005127.79055</v>
      </c>
      <c r="AB101" s="49">
        <v>79695308.326499999</v>
      </c>
      <c r="AC101" s="50">
        <f t="shared" si="28"/>
        <v>206464050.78395003</v>
      </c>
    </row>
    <row r="102" spans="1:29" ht="24.9" customHeight="1">
      <c r="A102" s="153"/>
      <c r="B102" s="155"/>
      <c r="C102" s="13">
        <v>2</v>
      </c>
      <c r="D102" s="49" t="s">
        <v>94</v>
      </c>
      <c r="E102" s="49">
        <v>186336996.1728</v>
      </c>
      <c r="F102" s="49">
        <v>0</v>
      </c>
      <c r="G102" s="49">
        <v>33263151.2707</v>
      </c>
      <c r="H102" s="49">
        <v>14255636.2588</v>
      </c>
      <c r="I102" s="49">
        <v>2441515.2137000002</v>
      </c>
      <c r="J102" s="49">
        <v>7088918.9675000003</v>
      </c>
      <c r="K102" s="49">
        <v>0</v>
      </c>
      <c r="L102" s="49">
        <f t="shared" si="22"/>
        <v>7088918.9675000003</v>
      </c>
      <c r="M102" s="49">
        <v>128446371.5459</v>
      </c>
      <c r="N102" s="50">
        <f t="shared" si="27"/>
        <v>371832589.42940003</v>
      </c>
      <c r="O102" s="53"/>
      <c r="P102" s="155"/>
      <c r="Q102" s="58">
        <v>19</v>
      </c>
      <c r="R102" s="153"/>
      <c r="S102" s="59" t="s">
        <v>328</v>
      </c>
      <c r="T102" s="49">
        <v>99809172.102500007</v>
      </c>
      <c r="U102" s="60">
        <f t="shared" si="26"/>
        <v>-8911571.3699999992</v>
      </c>
      <c r="V102" s="49">
        <v>17817007.132399999</v>
      </c>
      <c r="W102" s="49">
        <v>7635860.1995999999</v>
      </c>
      <c r="X102" s="49">
        <v>1307768.2755</v>
      </c>
      <c r="Y102" s="49">
        <v>3797094.2313999999</v>
      </c>
      <c r="Z102" s="49">
        <f t="shared" si="20"/>
        <v>1898547.1157</v>
      </c>
      <c r="AA102" s="49">
        <f t="shared" si="25"/>
        <v>1898547.1157</v>
      </c>
      <c r="AB102" s="49">
        <v>71415702.727799997</v>
      </c>
      <c r="AC102" s="50">
        <f t="shared" si="28"/>
        <v>190972486.18349999</v>
      </c>
    </row>
    <row r="103" spans="1:29" ht="24.9" customHeight="1">
      <c r="A103" s="153"/>
      <c r="B103" s="155"/>
      <c r="C103" s="13">
        <v>3</v>
      </c>
      <c r="D103" s="49" t="s">
        <v>329</v>
      </c>
      <c r="E103" s="49">
        <v>81493826.863399997</v>
      </c>
      <c r="F103" s="49">
        <v>0</v>
      </c>
      <c r="G103" s="49">
        <v>14547521.6745</v>
      </c>
      <c r="H103" s="49">
        <v>6234652.1462000003</v>
      </c>
      <c r="I103" s="49">
        <v>1067788.0517</v>
      </c>
      <c r="J103" s="49">
        <v>3100313.6620999998</v>
      </c>
      <c r="K103" s="49">
        <v>0</v>
      </c>
      <c r="L103" s="49">
        <f t="shared" si="22"/>
        <v>3100313.6620999998</v>
      </c>
      <c r="M103" s="49">
        <v>62914293.184900001</v>
      </c>
      <c r="N103" s="50">
        <f t="shared" si="27"/>
        <v>169358395.5828</v>
      </c>
      <c r="O103" s="53"/>
      <c r="P103" s="155"/>
      <c r="Q103" s="58">
        <v>20</v>
      </c>
      <c r="R103" s="153"/>
      <c r="S103" s="59" t="s">
        <v>330</v>
      </c>
      <c r="T103" s="49">
        <v>107019563.1112</v>
      </c>
      <c r="U103" s="60">
        <f t="shared" si="26"/>
        <v>-8911571.3699999992</v>
      </c>
      <c r="V103" s="49">
        <v>19104139.219799999</v>
      </c>
      <c r="W103" s="49">
        <v>8187488.2370999996</v>
      </c>
      <c r="X103" s="49">
        <v>1402243.7672999999</v>
      </c>
      <c r="Y103" s="49">
        <v>4071403.03</v>
      </c>
      <c r="Z103" s="49">
        <f t="shared" si="20"/>
        <v>2035701.5149999999</v>
      </c>
      <c r="AA103" s="49">
        <f t="shared" si="25"/>
        <v>2035701.5149999999</v>
      </c>
      <c r="AB103" s="49">
        <v>77914753.143700004</v>
      </c>
      <c r="AC103" s="50">
        <f t="shared" si="28"/>
        <v>206752317.6241</v>
      </c>
    </row>
    <row r="104" spans="1:29" ht="24.9" customHeight="1">
      <c r="A104" s="153"/>
      <c r="B104" s="155"/>
      <c r="C104" s="13">
        <v>4</v>
      </c>
      <c r="D104" s="49" t="s">
        <v>331</v>
      </c>
      <c r="E104" s="49">
        <v>96312388.369299993</v>
      </c>
      <c r="F104" s="49">
        <v>0</v>
      </c>
      <c r="G104" s="49">
        <v>17192793.752</v>
      </c>
      <c r="H104" s="49">
        <v>7368340.1793999998</v>
      </c>
      <c r="I104" s="49">
        <v>1261951.0149999999</v>
      </c>
      <c r="J104" s="49">
        <v>3664064.1995999999</v>
      </c>
      <c r="K104" s="49">
        <v>0</v>
      </c>
      <c r="L104" s="49">
        <f t="shared" si="22"/>
        <v>3664064.1995999999</v>
      </c>
      <c r="M104" s="49">
        <v>73586904.791999996</v>
      </c>
      <c r="N104" s="50">
        <f t="shared" si="27"/>
        <v>199386442.30729997</v>
      </c>
      <c r="O104" s="53"/>
      <c r="P104" s="156"/>
      <c r="Q104" s="58">
        <v>21</v>
      </c>
      <c r="R104" s="153"/>
      <c r="S104" s="59" t="s">
        <v>332</v>
      </c>
      <c r="T104" s="49">
        <v>104714946.4161</v>
      </c>
      <c r="U104" s="60">
        <f t="shared" si="26"/>
        <v>-8911571.3699999992</v>
      </c>
      <c r="V104" s="49">
        <v>18692740.435199998</v>
      </c>
      <c r="W104" s="49">
        <v>8011174.4721999997</v>
      </c>
      <c r="X104" s="49">
        <v>1372047.0976</v>
      </c>
      <c r="Y104" s="49">
        <v>3983727.2527000001</v>
      </c>
      <c r="Z104" s="49">
        <f t="shared" si="20"/>
        <v>1991863.62635</v>
      </c>
      <c r="AA104" s="49">
        <f t="shared" si="25"/>
        <v>1991863.62635</v>
      </c>
      <c r="AB104" s="49">
        <v>76495140.767399997</v>
      </c>
      <c r="AC104" s="50">
        <f t="shared" si="28"/>
        <v>202366341.44485</v>
      </c>
    </row>
    <row r="105" spans="1:29" ht="24.9" customHeight="1">
      <c r="A105" s="153"/>
      <c r="B105" s="155"/>
      <c r="C105" s="13">
        <v>5</v>
      </c>
      <c r="D105" s="49" t="s">
        <v>333</v>
      </c>
      <c r="E105" s="49">
        <v>122176231.0722</v>
      </c>
      <c r="F105" s="49">
        <v>0</v>
      </c>
      <c r="G105" s="49">
        <v>21809766.923999999</v>
      </c>
      <c r="H105" s="49">
        <v>9347042.9673999995</v>
      </c>
      <c r="I105" s="49">
        <v>1600836.8334999999</v>
      </c>
      <c r="J105" s="49">
        <v>4648016.3339</v>
      </c>
      <c r="K105" s="49">
        <v>0</v>
      </c>
      <c r="L105" s="49">
        <f t="shared" si="22"/>
        <v>4648016.3339</v>
      </c>
      <c r="M105" s="49">
        <v>89694137.519500002</v>
      </c>
      <c r="N105" s="50">
        <f t="shared" si="27"/>
        <v>249276031.65050003</v>
      </c>
      <c r="O105" s="53"/>
      <c r="P105" s="13"/>
      <c r="Q105" s="149" t="s">
        <v>334</v>
      </c>
      <c r="R105" s="152"/>
      <c r="S105" s="50"/>
      <c r="T105" s="50">
        <f t="shared" ref="T105:AC105" si="30">SUM(T84:T104)</f>
        <v>2225823887.5625</v>
      </c>
      <c r="U105" s="50">
        <f t="shared" si="30"/>
        <v>-187142998.77000004</v>
      </c>
      <c r="V105" s="50">
        <f t="shared" ref="V105:X105" si="31">SUM(V84:V104)</f>
        <v>397333423.82079995</v>
      </c>
      <c r="W105" s="50">
        <f t="shared" si="31"/>
        <v>170285753.06600004</v>
      </c>
      <c r="X105" s="50">
        <f t="shared" si="31"/>
        <v>29164272.238399997</v>
      </c>
      <c r="Y105" s="50">
        <f t="shared" si="30"/>
        <v>84678220.100700006</v>
      </c>
      <c r="Z105" s="50">
        <f t="shared" si="30"/>
        <v>42339110.050350003</v>
      </c>
      <c r="AA105" s="50">
        <f t="shared" si="30"/>
        <v>42339110.050350003</v>
      </c>
      <c r="AB105" s="50">
        <f t="shared" si="30"/>
        <v>1660049320.4170001</v>
      </c>
      <c r="AC105" s="50">
        <f t="shared" si="30"/>
        <v>4337852768.3850498</v>
      </c>
    </row>
    <row r="106" spans="1:29" ht="24.9" customHeight="1">
      <c r="A106" s="153"/>
      <c r="B106" s="155"/>
      <c r="C106" s="13">
        <v>6</v>
      </c>
      <c r="D106" s="49" t="s">
        <v>335</v>
      </c>
      <c r="E106" s="49">
        <v>80903238.508300006</v>
      </c>
      <c r="F106" s="49">
        <v>0</v>
      </c>
      <c r="G106" s="49">
        <v>14442095.3222</v>
      </c>
      <c r="H106" s="49">
        <v>6189469.4238</v>
      </c>
      <c r="I106" s="49">
        <v>1060049.7578</v>
      </c>
      <c r="J106" s="49">
        <v>3077845.5902999998</v>
      </c>
      <c r="K106" s="49">
        <v>0</v>
      </c>
      <c r="L106" s="49">
        <f t="shared" si="22"/>
        <v>3077845.5902999998</v>
      </c>
      <c r="M106" s="49">
        <v>63830729.530199997</v>
      </c>
      <c r="N106" s="50">
        <f t="shared" si="27"/>
        <v>169503428.13260001</v>
      </c>
      <c r="O106" s="53"/>
      <c r="P106" s="154">
        <v>23</v>
      </c>
      <c r="Q106" s="58">
        <v>1</v>
      </c>
      <c r="R106" s="153" t="s">
        <v>112</v>
      </c>
      <c r="S106" s="59" t="s">
        <v>336</v>
      </c>
      <c r="T106" s="49">
        <v>90437325.819399998</v>
      </c>
      <c r="U106" s="49">
        <v>0</v>
      </c>
      <c r="V106" s="49">
        <v>16144032.1086</v>
      </c>
      <c r="W106" s="49">
        <v>6918870.9036999997</v>
      </c>
      <c r="X106" s="49">
        <v>1184971.9132999999</v>
      </c>
      <c r="Y106" s="49">
        <v>3440556.0224000001</v>
      </c>
      <c r="Z106" s="49">
        <f t="shared" si="20"/>
        <v>1720278.0112000001</v>
      </c>
      <c r="AA106" s="49">
        <f t="shared" ref="AA106:AA121" si="32">Y106-Z106</f>
        <v>1720278.0112000001</v>
      </c>
      <c r="AB106" s="49">
        <v>76324224.2993</v>
      </c>
      <c r="AC106" s="50">
        <f t="shared" si="28"/>
        <v>192729703.0555</v>
      </c>
    </row>
    <row r="107" spans="1:29" ht="24.9" customHeight="1">
      <c r="A107" s="153"/>
      <c r="B107" s="155"/>
      <c r="C107" s="13">
        <v>7</v>
      </c>
      <c r="D107" s="49" t="s">
        <v>337</v>
      </c>
      <c r="E107" s="49">
        <v>129070754.94140001</v>
      </c>
      <c r="F107" s="49">
        <v>0</v>
      </c>
      <c r="G107" s="49">
        <v>23040513.340999998</v>
      </c>
      <c r="H107" s="49">
        <v>9874505.7175999992</v>
      </c>
      <c r="I107" s="49">
        <v>1691173.6172</v>
      </c>
      <c r="J107" s="49">
        <v>4910308.4283999996</v>
      </c>
      <c r="K107" s="49">
        <v>0</v>
      </c>
      <c r="L107" s="49">
        <f t="shared" si="22"/>
        <v>4910308.4283999996</v>
      </c>
      <c r="M107" s="49">
        <v>95260432.367400005</v>
      </c>
      <c r="N107" s="50">
        <f t="shared" si="27"/>
        <v>263847688.41299996</v>
      </c>
      <c r="O107" s="53"/>
      <c r="P107" s="155"/>
      <c r="Q107" s="58">
        <v>2</v>
      </c>
      <c r="R107" s="153"/>
      <c r="S107" s="59" t="s">
        <v>338</v>
      </c>
      <c r="T107" s="49">
        <v>148718939.5273</v>
      </c>
      <c r="U107" s="49">
        <v>0</v>
      </c>
      <c r="V107" s="49">
        <v>26547924.9098</v>
      </c>
      <c r="W107" s="49">
        <v>11377682.1042</v>
      </c>
      <c r="X107" s="49">
        <v>1948617.6169</v>
      </c>
      <c r="Y107" s="49">
        <v>5657794.9247000003</v>
      </c>
      <c r="Z107" s="49">
        <f t="shared" si="20"/>
        <v>2828897.4623500002</v>
      </c>
      <c r="AA107" s="49">
        <f t="shared" si="32"/>
        <v>2828897.4623500002</v>
      </c>
      <c r="AB107" s="49">
        <v>89607431.549999997</v>
      </c>
      <c r="AC107" s="50">
        <f t="shared" si="28"/>
        <v>281029493.17054999</v>
      </c>
    </row>
    <row r="108" spans="1:29" ht="24.9" customHeight="1">
      <c r="A108" s="153"/>
      <c r="B108" s="155"/>
      <c r="C108" s="13">
        <v>8</v>
      </c>
      <c r="D108" s="49" t="s">
        <v>339</v>
      </c>
      <c r="E108" s="49">
        <v>130293165.45739999</v>
      </c>
      <c r="F108" s="49">
        <v>0</v>
      </c>
      <c r="G108" s="49">
        <v>23258726.721700002</v>
      </c>
      <c r="H108" s="49">
        <v>9968025.7379000001</v>
      </c>
      <c r="I108" s="49">
        <v>1707190.4787000001</v>
      </c>
      <c r="J108" s="49">
        <v>4956813.2518999996</v>
      </c>
      <c r="K108" s="49">
        <v>0</v>
      </c>
      <c r="L108" s="49">
        <f t="shared" si="22"/>
        <v>4956813.2518999996</v>
      </c>
      <c r="M108" s="49">
        <v>89513506.123899996</v>
      </c>
      <c r="N108" s="50">
        <f t="shared" si="27"/>
        <v>259697427.77149999</v>
      </c>
      <c r="O108" s="53"/>
      <c r="P108" s="155"/>
      <c r="Q108" s="58">
        <v>3</v>
      </c>
      <c r="R108" s="153"/>
      <c r="S108" s="59" t="s">
        <v>340</v>
      </c>
      <c r="T108" s="49">
        <v>113983731.9323</v>
      </c>
      <c r="U108" s="49">
        <v>0</v>
      </c>
      <c r="V108" s="49">
        <v>20347318.007399999</v>
      </c>
      <c r="W108" s="49">
        <v>8720279.1459999997</v>
      </c>
      <c r="X108" s="49">
        <v>1493493.0869</v>
      </c>
      <c r="Y108" s="49">
        <v>4336344.6651999997</v>
      </c>
      <c r="Z108" s="49">
        <f t="shared" si="20"/>
        <v>2168172.3325999998</v>
      </c>
      <c r="AA108" s="49">
        <f t="shared" si="32"/>
        <v>2168172.3325999998</v>
      </c>
      <c r="AB108" s="49">
        <v>88329092.444000006</v>
      </c>
      <c r="AC108" s="50">
        <f t="shared" si="28"/>
        <v>235042086.9492</v>
      </c>
    </row>
    <row r="109" spans="1:29" ht="24.9" customHeight="1">
      <c r="A109" s="153"/>
      <c r="B109" s="155"/>
      <c r="C109" s="13">
        <v>9</v>
      </c>
      <c r="D109" s="49" t="s">
        <v>341</v>
      </c>
      <c r="E109" s="49">
        <v>91646820.523800001</v>
      </c>
      <c r="F109" s="49">
        <v>0</v>
      </c>
      <c r="G109" s="49">
        <v>16359939.878599999</v>
      </c>
      <c r="H109" s="49">
        <v>7011402.8051000005</v>
      </c>
      <c r="I109" s="49">
        <v>1200819.5430000001</v>
      </c>
      <c r="J109" s="49">
        <v>3486569.4826000002</v>
      </c>
      <c r="K109" s="49">
        <v>0</v>
      </c>
      <c r="L109" s="49">
        <f t="shared" si="22"/>
        <v>3486569.4826000002</v>
      </c>
      <c r="M109" s="49">
        <v>74554378.706100002</v>
      </c>
      <c r="N109" s="50">
        <f t="shared" si="27"/>
        <v>194259930.93920001</v>
      </c>
      <c r="O109" s="53"/>
      <c r="P109" s="155"/>
      <c r="Q109" s="58">
        <v>4</v>
      </c>
      <c r="R109" s="153"/>
      <c r="S109" s="59" t="s">
        <v>102</v>
      </c>
      <c r="T109" s="49">
        <v>69413557.026700005</v>
      </c>
      <c r="U109" s="49">
        <v>0</v>
      </c>
      <c r="V109" s="49">
        <v>12391064.0132</v>
      </c>
      <c r="W109" s="49">
        <v>5310456.0055999998</v>
      </c>
      <c r="X109" s="49">
        <v>909504.06519999995</v>
      </c>
      <c r="Y109" s="49">
        <v>2640737.4334</v>
      </c>
      <c r="Z109" s="49">
        <f t="shared" si="20"/>
        <v>1320368.7167</v>
      </c>
      <c r="AA109" s="49">
        <f t="shared" si="32"/>
        <v>1320368.7167</v>
      </c>
      <c r="AB109" s="49">
        <v>64871169.868799999</v>
      </c>
      <c r="AC109" s="50">
        <f t="shared" si="28"/>
        <v>154216119.69620001</v>
      </c>
    </row>
    <row r="110" spans="1:29" ht="24.9" customHeight="1">
      <c r="A110" s="153"/>
      <c r="B110" s="155"/>
      <c r="C110" s="13">
        <v>10</v>
      </c>
      <c r="D110" s="49" t="s">
        <v>342</v>
      </c>
      <c r="E110" s="49">
        <v>104962356.3523</v>
      </c>
      <c r="F110" s="49">
        <v>0</v>
      </c>
      <c r="G110" s="49">
        <v>18736905.761</v>
      </c>
      <c r="H110" s="49">
        <v>8030102.4689999996</v>
      </c>
      <c r="I110" s="49">
        <v>1375288.8324</v>
      </c>
      <c r="J110" s="49">
        <v>3993139.6025</v>
      </c>
      <c r="K110" s="49">
        <v>0</v>
      </c>
      <c r="L110" s="49">
        <f t="shared" si="22"/>
        <v>3993139.6025</v>
      </c>
      <c r="M110" s="49">
        <v>86238142.146799996</v>
      </c>
      <c r="N110" s="50">
        <f t="shared" si="27"/>
        <v>223335935.16400003</v>
      </c>
      <c r="O110" s="53"/>
      <c r="P110" s="155"/>
      <c r="Q110" s="58">
        <v>5</v>
      </c>
      <c r="R110" s="153"/>
      <c r="S110" s="59" t="s">
        <v>343</v>
      </c>
      <c r="T110" s="49">
        <v>120439765.3105</v>
      </c>
      <c r="U110" s="49">
        <v>0</v>
      </c>
      <c r="V110" s="49">
        <v>21499789.171300001</v>
      </c>
      <c r="W110" s="49">
        <v>9214195.3590999991</v>
      </c>
      <c r="X110" s="49">
        <v>1578084.4672999999</v>
      </c>
      <c r="Y110" s="49">
        <v>4581955.0291999998</v>
      </c>
      <c r="Z110" s="49">
        <f t="shared" si="20"/>
        <v>2290977.5145999999</v>
      </c>
      <c r="AA110" s="49">
        <f t="shared" si="32"/>
        <v>2290977.5145999999</v>
      </c>
      <c r="AB110" s="49">
        <v>89060737.591900006</v>
      </c>
      <c r="AC110" s="50">
        <f t="shared" si="28"/>
        <v>244083549.41469997</v>
      </c>
    </row>
    <row r="111" spans="1:29" ht="24.9" customHeight="1">
      <c r="A111" s="153"/>
      <c r="B111" s="155"/>
      <c r="C111" s="13">
        <v>11</v>
      </c>
      <c r="D111" s="49" t="s">
        <v>344</v>
      </c>
      <c r="E111" s="49">
        <v>81216552.521300003</v>
      </c>
      <c r="F111" s="49">
        <v>0</v>
      </c>
      <c r="G111" s="49">
        <v>14498025.232100001</v>
      </c>
      <c r="H111" s="49">
        <v>6213439.3852000004</v>
      </c>
      <c r="I111" s="49">
        <v>1064155.013</v>
      </c>
      <c r="J111" s="49">
        <v>3089765.1645999998</v>
      </c>
      <c r="K111" s="49">
        <v>0</v>
      </c>
      <c r="L111" s="49">
        <f t="shared" ref="L111:L129" si="33">J111-K111</f>
        <v>3089765.1645999998</v>
      </c>
      <c r="M111" s="49">
        <v>68300916.591600001</v>
      </c>
      <c r="N111" s="50">
        <f t="shared" si="27"/>
        <v>174382853.90779999</v>
      </c>
      <c r="O111" s="53"/>
      <c r="P111" s="155"/>
      <c r="Q111" s="58">
        <v>6</v>
      </c>
      <c r="R111" s="153"/>
      <c r="S111" s="59" t="s">
        <v>345</v>
      </c>
      <c r="T111" s="49">
        <v>103516446.5108</v>
      </c>
      <c r="U111" s="49">
        <v>0</v>
      </c>
      <c r="V111" s="49">
        <v>18478795.354800001</v>
      </c>
      <c r="W111" s="49">
        <v>7919483.7235000003</v>
      </c>
      <c r="X111" s="49">
        <v>1356343.5292</v>
      </c>
      <c r="Y111" s="49">
        <v>3938132.0734999999</v>
      </c>
      <c r="Z111" s="49">
        <f t="shared" si="20"/>
        <v>1969066.03675</v>
      </c>
      <c r="AA111" s="49">
        <f t="shared" si="32"/>
        <v>1969066.03675</v>
      </c>
      <c r="AB111" s="49">
        <v>88783630.791999996</v>
      </c>
      <c r="AC111" s="50">
        <f t="shared" si="28"/>
        <v>222023765.94704998</v>
      </c>
    </row>
    <row r="112" spans="1:29" ht="24.9" customHeight="1">
      <c r="A112" s="153"/>
      <c r="B112" s="155"/>
      <c r="C112" s="13">
        <v>12</v>
      </c>
      <c r="D112" s="49" t="s">
        <v>346</v>
      </c>
      <c r="E112" s="49">
        <v>125772294.7045</v>
      </c>
      <c r="F112" s="49">
        <v>0</v>
      </c>
      <c r="G112" s="49">
        <v>22451702.830600001</v>
      </c>
      <c r="H112" s="49">
        <v>9622158.3559000008</v>
      </c>
      <c r="I112" s="49">
        <v>1647954.9273000001</v>
      </c>
      <c r="J112" s="49">
        <v>4784823.3245000001</v>
      </c>
      <c r="K112" s="49">
        <v>0</v>
      </c>
      <c r="L112" s="49">
        <f t="shared" si="33"/>
        <v>4784823.3245000001</v>
      </c>
      <c r="M112" s="49">
        <v>96793479.340299994</v>
      </c>
      <c r="N112" s="50">
        <f t="shared" si="27"/>
        <v>261072413.4831</v>
      </c>
      <c r="O112" s="53"/>
      <c r="P112" s="155"/>
      <c r="Q112" s="58">
        <v>7</v>
      </c>
      <c r="R112" s="153"/>
      <c r="S112" s="59" t="s">
        <v>347</v>
      </c>
      <c r="T112" s="49">
        <v>104632065.89669999</v>
      </c>
      <c r="U112" s="49">
        <v>0</v>
      </c>
      <c r="V112" s="49">
        <v>18677945.3741</v>
      </c>
      <c r="W112" s="49">
        <v>8004833.7317000004</v>
      </c>
      <c r="X112" s="49">
        <v>1370961.1402</v>
      </c>
      <c r="Y112" s="49">
        <v>3980574.1842999998</v>
      </c>
      <c r="Z112" s="49">
        <f t="shared" si="20"/>
        <v>1990287.0921499999</v>
      </c>
      <c r="AA112" s="49">
        <f t="shared" si="32"/>
        <v>1990287.0921499999</v>
      </c>
      <c r="AB112" s="49">
        <v>89484557.403099999</v>
      </c>
      <c r="AC112" s="50">
        <f t="shared" si="28"/>
        <v>224160650.63795</v>
      </c>
    </row>
    <row r="113" spans="1:29" ht="24.9" customHeight="1">
      <c r="A113" s="153"/>
      <c r="B113" s="155"/>
      <c r="C113" s="13">
        <v>13</v>
      </c>
      <c r="D113" s="49" t="s">
        <v>348</v>
      </c>
      <c r="E113" s="49">
        <v>103441710.0917</v>
      </c>
      <c r="F113" s="49">
        <v>0</v>
      </c>
      <c r="G113" s="49">
        <v>18465454.102699999</v>
      </c>
      <c r="H113" s="49">
        <v>7913766.0440999996</v>
      </c>
      <c r="I113" s="49">
        <v>1355364.2814</v>
      </c>
      <c r="J113" s="49">
        <v>3935288.8355</v>
      </c>
      <c r="K113" s="49">
        <v>0</v>
      </c>
      <c r="L113" s="49">
        <f t="shared" si="33"/>
        <v>3935288.8355</v>
      </c>
      <c r="M113" s="49">
        <v>73058289.9727</v>
      </c>
      <c r="N113" s="50">
        <f t="shared" si="27"/>
        <v>208169873.3281</v>
      </c>
      <c r="O113" s="53"/>
      <c r="P113" s="155"/>
      <c r="Q113" s="58">
        <v>8</v>
      </c>
      <c r="R113" s="153"/>
      <c r="S113" s="59" t="s">
        <v>349</v>
      </c>
      <c r="T113" s="49">
        <v>123384161.61939999</v>
      </c>
      <c r="U113" s="49">
        <v>0</v>
      </c>
      <c r="V113" s="49">
        <v>22025395.475099999</v>
      </c>
      <c r="W113" s="49">
        <v>9439455.2036000006</v>
      </c>
      <c r="X113" s="49">
        <v>1616663.9685</v>
      </c>
      <c r="Y113" s="49">
        <v>4693970.2880999995</v>
      </c>
      <c r="Z113" s="49">
        <f t="shared" si="20"/>
        <v>2346985.1440499998</v>
      </c>
      <c r="AA113" s="49">
        <f t="shared" si="32"/>
        <v>2346985.1440499998</v>
      </c>
      <c r="AB113" s="49">
        <v>114439368.6737</v>
      </c>
      <c r="AC113" s="50">
        <f t="shared" si="28"/>
        <v>273252030.08434999</v>
      </c>
    </row>
    <row r="114" spans="1:29" ht="24.9" customHeight="1">
      <c r="A114" s="153"/>
      <c r="B114" s="155"/>
      <c r="C114" s="13">
        <v>14</v>
      </c>
      <c r="D114" s="49" t="s">
        <v>350</v>
      </c>
      <c r="E114" s="49">
        <v>120787391.6425</v>
      </c>
      <c r="F114" s="49">
        <v>0</v>
      </c>
      <c r="G114" s="49">
        <v>21561844.197999999</v>
      </c>
      <c r="H114" s="49">
        <v>9240790.3706</v>
      </c>
      <c r="I114" s="49">
        <v>1582639.3060000001</v>
      </c>
      <c r="J114" s="49">
        <v>4595179.9654999999</v>
      </c>
      <c r="K114" s="49">
        <v>0</v>
      </c>
      <c r="L114" s="49">
        <f t="shared" si="33"/>
        <v>4595179.9654999999</v>
      </c>
      <c r="M114" s="49">
        <v>91596446.902400002</v>
      </c>
      <c r="N114" s="50">
        <f t="shared" si="27"/>
        <v>249364292.38499999</v>
      </c>
      <c r="O114" s="53"/>
      <c r="P114" s="155"/>
      <c r="Q114" s="58">
        <v>9</v>
      </c>
      <c r="R114" s="153"/>
      <c r="S114" s="59" t="s">
        <v>351</v>
      </c>
      <c r="T114" s="49">
        <v>89198659.650600001</v>
      </c>
      <c r="U114" s="49">
        <v>0</v>
      </c>
      <c r="V114" s="49">
        <v>15922916.919500001</v>
      </c>
      <c r="W114" s="49">
        <v>6824107.2512999997</v>
      </c>
      <c r="X114" s="49">
        <v>1168742.0589999999</v>
      </c>
      <c r="Y114" s="49">
        <v>3393432.7763999999</v>
      </c>
      <c r="Z114" s="49">
        <f t="shared" si="20"/>
        <v>1696716.3881999999</v>
      </c>
      <c r="AA114" s="49">
        <f t="shared" si="32"/>
        <v>1696716.3881999999</v>
      </c>
      <c r="AB114" s="49">
        <v>79872055.297399998</v>
      </c>
      <c r="AC114" s="50">
        <f t="shared" si="28"/>
        <v>194683197.56600001</v>
      </c>
    </row>
    <row r="115" spans="1:29" ht="24.9" customHeight="1">
      <c r="A115" s="153"/>
      <c r="B115" s="155"/>
      <c r="C115" s="13">
        <v>15</v>
      </c>
      <c r="D115" s="49" t="s">
        <v>352</v>
      </c>
      <c r="E115" s="49">
        <v>154786370.8046</v>
      </c>
      <c r="F115" s="49">
        <v>0</v>
      </c>
      <c r="G115" s="49">
        <v>27631026.4331</v>
      </c>
      <c r="H115" s="49">
        <v>11841868.4714</v>
      </c>
      <c r="I115" s="49">
        <v>2028117.2657000001</v>
      </c>
      <c r="J115" s="49">
        <v>5888621.4891999997</v>
      </c>
      <c r="K115" s="49">
        <v>0</v>
      </c>
      <c r="L115" s="49">
        <f t="shared" si="33"/>
        <v>5888621.4891999997</v>
      </c>
      <c r="M115" s="49">
        <v>111388304.1117</v>
      </c>
      <c r="N115" s="50">
        <f t="shared" si="27"/>
        <v>313564308.57569999</v>
      </c>
      <c r="O115" s="53"/>
      <c r="P115" s="155"/>
      <c r="Q115" s="58">
        <v>10</v>
      </c>
      <c r="R115" s="153"/>
      <c r="S115" s="59" t="s">
        <v>353</v>
      </c>
      <c r="T115" s="49">
        <v>118618793.42200001</v>
      </c>
      <c r="U115" s="49">
        <v>0</v>
      </c>
      <c r="V115" s="49">
        <v>21174726.169100001</v>
      </c>
      <c r="W115" s="49">
        <v>9074882.6438999996</v>
      </c>
      <c r="X115" s="49">
        <v>1554224.8437999999</v>
      </c>
      <c r="Y115" s="49">
        <v>4512678.8124000002</v>
      </c>
      <c r="Z115" s="49">
        <f t="shared" si="20"/>
        <v>2256339.4062000001</v>
      </c>
      <c r="AA115" s="49">
        <f t="shared" si="32"/>
        <v>2256339.4062000001</v>
      </c>
      <c r="AB115" s="49">
        <v>75960881.607199997</v>
      </c>
      <c r="AC115" s="50">
        <f t="shared" si="28"/>
        <v>228639848.09220004</v>
      </c>
    </row>
    <row r="116" spans="1:29" ht="24.9" customHeight="1">
      <c r="A116" s="153"/>
      <c r="B116" s="155"/>
      <c r="C116" s="13">
        <v>16</v>
      </c>
      <c r="D116" s="49" t="s">
        <v>354</v>
      </c>
      <c r="E116" s="49">
        <v>116040268.33409999</v>
      </c>
      <c r="F116" s="49">
        <v>0</v>
      </c>
      <c r="G116" s="49">
        <v>20714431.8002</v>
      </c>
      <c r="H116" s="49">
        <v>8877613.6285999995</v>
      </c>
      <c r="I116" s="49">
        <v>1520439.2383000001</v>
      </c>
      <c r="J116" s="49">
        <v>4414582.5900999997</v>
      </c>
      <c r="K116" s="49">
        <v>0</v>
      </c>
      <c r="L116" s="49">
        <f t="shared" si="33"/>
        <v>4414582.5900999997</v>
      </c>
      <c r="M116" s="49">
        <v>86880991.524499997</v>
      </c>
      <c r="N116" s="50">
        <f t="shared" si="27"/>
        <v>238448327.11579999</v>
      </c>
      <c r="O116" s="53"/>
      <c r="P116" s="155"/>
      <c r="Q116" s="58">
        <v>11</v>
      </c>
      <c r="R116" s="153"/>
      <c r="S116" s="59" t="s">
        <v>355</v>
      </c>
      <c r="T116" s="49">
        <v>94032599.468799993</v>
      </c>
      <c r="U116" s="49">
        <v>0</v>
      </c>
      <c r="V116" s="49">
        <v>16785826.994899999</v>
      </c>
      <c r="W116" s="49">
        <v>7193925.8550000004</v>
      </c>
      <c r="X116" s="49">
        <v>1232079.6562000001</v>
      </c>
      <c r="Y116" s="49">
        <v>3577332.9591999999</v>
      </c>
      <c r="Z116" s="49">
        <f t="shared" si="20"/>
        <v>1788666.4796</v>
      </c>
      <c r="AA116" s="49">
        <f t="shared" si="32"/>
        <v>1788666.4796</v>
      </c>
      <c r="AB116" s="49">
        <v>73501478.761600003</v>
      </c>
      <c r="AC116" s="50">
        <f t="shared" si="28"/>
        <v>194534577.21610001</v>
      </c>
    </row>
    <row r="117" spans="1:29" ht="24.9" customHeight="1">
      <c r="A117" s="153"/>
      <c r="B117" s="155"/>
      <c r="C117" s="13">
        <v>17</v>
      </c>
      <c r="D117" s="49" t="s">
        <v>356</v>
      </c>
      <c r="E117" s="49">
        <v>114134501.4885</v>
      </c>
      <c r="F117" s="49">
        <v>0</v>
      </c>
      <c r="G117" s="49">
        <v>20374231.989300001</v>
      </c>
      <c r="H117" s="49">
        <v>8731813.7096999995</v>
      </c>
      <c r="I117" s="49">
        <v>1495468.5730999999</v>
      </c>
      <c r="J117" s="49">
        <v>4342080.4729000004</v>
      </c>
      <c r="K117" s="49">
        <v>0</v>
      </c>
      <c r="L117" s="49">
        <f t="shared" si="33"/>
        <v>4342080.4729000004</v>
      </c>
      <c r="M117" s="49">
        <v>84636938.420599997</v>
      </c>
      <c r="N117" s="50">
        <f t="shared" si="27"/>
        <v>233715034.6541</v>
      </c>
      <c r="O117" s="53"/>
      <c r="P117" s="155"/>
      <c r="Q117" s="58">
        <v>12</v>
      </c>
      <c r="R117" s="153"/>
      <c r="S117" s="59" t="s">
        <v>357</v>
      </c>
      <c r="T117" s="49">
        <v>83522841.666500002</v>
      </c>
      <c r="U117" s="49">
        <v>0</v>
      </c>
      <c r="V117" s="49">
        <v>14909722.567</v>
      </c>
      <c r="W117" s="49">
        <v>6389881.1002000002</v>
      </c>
      <c r="X117" s="49">
        <v>1094373.5962</v>
      </c>
      <c r="Y117" s="49">
        <v>3177504.5679000001</v>
      </c>
      <c r="Z117" s="49">
        <f t="shared" si="20"/>
        <v>1588752.2839500001</v>
      </c>
      <c r="AA117" s="49">
        <f t="shared" si="32"/>
        <v>1588752.2839500001</v>
      </c>
      <c r="AB117" s="49">
        <v>70442744.465200007</v>
      </c>
      <c r="AC117" s="50">
        <f t="shared" si="28"/>
        <v>177948315.67905003</v>
      </c>
    </row>
    <row r="118" spans="1:29" ht="24.9" customHeight="1">
      <c r="A118" s="153"/>
      <c r="B118" s="155"/>
      <c r="C118" s="13">
        <v>18</v>
      </c>
      <c r="D118" s="49" t="s">
        <v>358</v>
      </c>
      <c r="E118" s="49">
        <v>160508458.63139999</v>
      </c>
      <c r="F118" s="49">
        <v>0</v>
      </c>
      <c r="G118" s="49">
        <v>28652480.4485</v>
      </c>
      <c r="H118" s="49">
        <v>12279634.478</v>
      </c>
      <c r="I118" s="49">
        <v>2103091.9877999998</v>
      </c>
      <c r="J118" s="49">
        <v>6106309.9663000004</v>
      </c>
      <c r="K118" s="49">
        <v>0</v>
      </c>
      <c r="L118" s="49">
        <f t="shared" si="33"/>
        <v>6106309.9663000004</v>
      </c>
      <c r="M118" s="49">
        <v>105502504.4835</v>
      </c>
      <c r="N118" s="50">
        <f t="shared" si="27"/>
        <v>315152479.99550003</v>
      </c>
      <c r="O118" s="53"/>
      <c r="P118" s="155"/>
      <c r="Q118" s="58">
        <v>13</v>
      </c>
      <c r="R118" s="153"/>
      <c r="S118" s="59" t="s">
        <v>359</v>
      </c>
      <c r="T118" s="49">
        <v>69884967.614299998</v>
      </c>
      <c r="U118" s="49">
        <v>0</v>
      </c>
      <c r="V118" s="49">
        <v>12475215.8564</v>
      </c>
      <c r="W118" s="49">
        <v>5346521.0813999996</v>
      </c>
      <c r="X118" s="49">
        <v>915680.81030000001</v>
      </c>
      <c r="Y118" s="49">
        <v>2658671.5608000001</v>
      </c>
      <c r="Z118" s="49">
        <f t="shared" si="20"/>
        <v>1329335.7804</v>
      </c>
      <c r="AA118" s="49">
        <f t="shared" si="32"/>
        <v>1329335.7804</v>
      </c>
      <c r="AB118" s="49">
        <v>65314188.7654</v>
      </c>
      <c r="AC118" s="50">
        <f t="shared" si="28"/>
        <v>155265909.9082</v>
      </c>
    </row>
    <row r="119" spans="1:29" ht="24.9" customHeight="1">
      <c r="A119" s="153"/>
      <c r="B119" s="155"/>
      <c r="C119" s="13">
        <v>19</v>
      </c>
      <c r="D119" s="49" t="s">
        <v>360</v>
      </c>
      <c r="E119" s="49">
        <v>89332264.961700007</v>
      </c>
      <c r="F119" s="49">
        <v>0</v>
      </c>
      <c r="G119" s="49">
        <v>15946766.899800001</v>
      </c>
      <c r="H119" s="49">
        <v>6834328.6714000003</v>
      </c>
      <c r="I119" s="49">
        <v>1170492.6475</v>
      </c>
      <c r="J119" s="49">
        <v>3398515.5953000002</v>
      </c>
      <c r="K119" s="49">
        <v>0</v>
      </c>
      <c r="L119" s="49">
        <f t="shared" si="33"/>
        <v>3398515.5953000002</v>
      </c>
      <c r="M119" s="49">
        <v>67794860.697699994</v>
      </c>
      <c r="N119" s="50">
        <f t="shared" si="27"/>
        <v>184477229.47340003</v>
      </c>
      <c r="O119" s="53"/>
      <c r="P119" s="155"/>
      <c r="Q119" s="58">
        <v>14</v>
      </c>
      <c r="R119" s="153"/>
      <c r="S119" s="59" t="s">
        <v>361</v>
      </c>
      <c r="T119" s="49">
        <v>69588621.723399997</v>
      </c>
      <c r="U119" s="49">
        <v>0</v>
      </c>
      <c r="V119" s="49">
        <v>12422314.938300001</v>
      </c>
      <c r="W119" s="49">
        <v>5323849.2592000002</v>
      </c>
      <c r="X119" s="49">
        <v>911797.88300000003</v>
      </c>
      <c r="Y119" s="49">
        <v>2647397.5140999998</v>
      </c>
      <c r="Z119" s="49">
        <f t="shared" si="20"/>
        <v>1323698.7570499999</v>
      </c>
      <c r="AA119" s="49">
        <f t="shared" si="32"/>
        <v>1323698.7570499999</v>
      </c>
      <c r="AB119" s="49">
        <v>65653212.615900002</v>
      </c>
      <c r="AC119" s="50">
        <f t="shared" si="28"/>
        <v>155223495.17685002</v>
      </c>
    </row>
    <row r="120" spans="1:29" ht="24.9" customHeight="1">
      <c r="A120" s="153"/>
      <c r="B120" s="156"/>
      <c r="C120" s="13">
        <v>20</v>
      </c>
      <c r="D120" s="49" t="s">
        <v>362</v>
      </c>
      <c r="E120" s="49">
        <v>99960189.860400006</v>
      </c>
      <c r="F120" s="49">
        <v>0</v>
      </c>
      <c r="G120" s="49">
        <v>17843965.421100002</v>
      </c>
      <c r="H120" s="49">
        <v>7647413.7517999997</v>
      </c>
      <c r="I120" s="49">
        <v>1309747.0138999999</v>
      </c>
      <c r="J120" s="49">
        <v>3802839.4813999999</v>
      </c>
      <c r="K120" s="49">
        <v>0</v>
      </c>
      <c r="L120" s="49">
        <f t="shared" si="33"/>
        <v>3802839.4813999999</v>
      </c>
      <c r="M120" s="49">
        <v>80072195.863399997</v>
      </c>
      <c r="N120" s="50">
        <f t="shared" si="27"/>
        <v>210636351.39200002</v>
      </c>
      <c r="O120" s="53"/>
      <c r="P120" s="155"/>
      <c r="Q120" s="58">
        <v>15</v>
      </c>
      <c r="R120" s="153"/>
      <c r="S120" s="59" t="s">
        <v>363</v>
      </c>
      <c r="T120" s="49">
        <v>79458629.485100001</v>
      </c>
      <c r="U120" s="49">
        <v>0</v>
      </c>
      <c r="V120" s="49">
        <v>14184217.126</v>
      </c>
      <c r="W120" s="49">
        <v>6078950.1968999999</v>
      </c>
      <c r="X120" s="49">
        <v>1041121.4987999999</v>
      </c>
      <c r="Y120" s="49">
        <v>3022887.5493000001</v>
      </c>
      <c r="Z120" s="49">
        <f t="shared" si="20"/>
        <v>1511443.77465</v>
      </c>
      <c r="AA120" s="49">
        <f t="shared" si="32"/>
        <v>1511443.77465</v>
      </c>
      <c r="AB120" s="49">
        <v>71175349.567399994</v>
      </c>
      <c r="AC120" s="50">
        <f t="shared" si="28"/>
        <v>173449711.64884996</v>
      </c>
    </row>
    <row r="121" spans="1:29" ht="24.9" customHeight="1">
      <c r="A121" s="13"/>
      <c r="B121" s="148" t="s">
        <v>364</v>
      </c>
      <c r="C121" s="149"/>
      <c r="D121" s="50"/>
      <c r="E121" s="50">
        <f>SUM(E101:E120)</f>
        <v>2343478675.5291004</v>
      </c>
      <c r="F121" s="50">
        <f t="shared" ref="F121:N121" si="34">SUM(F101:F120)</f>
        <v>0</v>
      </c>
      <c r="G121" s="50">
        <f t="shared" si="34"/>
        <v>418336064.6825</v>
      </c>
      <c r="H121" s="50">
        <f t="shared" si="34"/>
        <v>179286884.86390001</v>
      </c>
      <c r="I121" s="50">
        <f t="shared" si="34"/>
        <v>30705866.020800002</v>
      </c>
      <c r="J121" s="50">
        <f t="shared" si="34"/>
        <v>89154224.732800007</v>
      </c>
      <c r="K121" s="50">
        <f t="shared" si="34"/>
        <v>0</v>
      </c>
      <c r="L121" s="50">
        <f t="shared" si="34"/>
        <v>89154224.732800007</v>
      </c>
      <c r="M121" s="50">
        <f t="shared" si="34"/>
        <v>1732209688.2031</v>
      </c>
      <c r="N121" s="50">
        <f t="shared" si="34"/>
        <v>4793171404.0321999</v>
      </c>
      <c r="O121" s="53"/>
      <c r="P121" s="156"/>
      <c r="Q121" s="58">
        <v>16</v>
      </c>
      <c r="R121" s="153"/>
      <c r="S121" s="59" t="s">
        <v>365</v>
      </c>
      <c r="T121" s="49">
        <v>96172437.521799996</v>
      </c>
      <c r="U121" s="49">
        <v>0</v>
      </c>
      <c r="V121" s="49">
        <v>17167811.0255</v>
      </c>
      <c r="W121" s="49">
        <v>7357633.2966999998</v>
      </c>
      <c r="X121" s="49">
        <v>1260117.2830000001</v>
      </c>
      <c r="Y121" s="49">
        <v>3658739.9739000001</v>
      </c>
      <c r="Z121" s="49">
        <f t="shared" si="20"/>
        <v>1829369.98695</v>
      </c>
      <c r="AA121" s="49">
        <f t="shared" si="32"/>
        <v>1829369.98695</v>
      </c>
      <c r="AB121" s="49">
        <v>74065451.896599993</v>
      </c>
      <c r="AC121" s="50">
        <f t="shared" si="28"/>
        <v>197852821.01055002</v>
      </c>
    </row>
    <row r="122" spans="1:29" ht="24.9" customHeight="1">
      <c r="A122" s="153">
        <v>6</v>
      </c>
      <c r="B122" s="154" t="s">
        <v>366</v>
      </c>
      <c r="C122" s="13">
        <v>1</v>
      </c>
      <c r="D122" s="49" t="s">
        <v>367</v>
      </c>
      <c r="E122" s="49">
        <v>113512218.1416</v>
      </c>
      <c r="F122" s="49">
        <v>0</v>
      </c>
      <c r="G122" s="49">
        <v>20263147.741300002</v>
      </c>
      <c r="H122" s="49">
        <v>8684206.1749000009</v>
      </c>
      <c r="I122" s="49">
        <v>1487314.9896</v>
      </c>
      <c r="J122" s="49">
        <v>4318406.6113</v>
      </c>
      <c r="K122" s="49">
        <f>J122/2</f>
        <v>2159203.30565</v>
      </c>
      <c r="L122" s="49">
        <f t="shared" si="33"/>
        <v>2159203.30565</v>
      </c>
      <c r="M122" s="49">
        <v>82325827.101899996</v>
      </c>
      <c r="N122" s="50">
        <f t="shared" si="27"/>
        <v>228431917.45494998</v>
      </c>
      <c r="O122" s="53"/>
      <c r="P122" s="13"/>
      <c r="Q122" s="149" t="s">
        <v>368</v>
      </c>
      <c r="R122" s="152"/>
      <c r="S122" s="50"/>
      <c r="T122" s="50">
        <f t="shared" ref="T122:Y122" si="35">SUM(T106:T121)</f>
        <v>1575003544.1956003</v>
      </c>
      <c r="U122" s="50">
        <f t="shared" si="35"/>
        <v>0</v>
      </c>
      <c r="V122" s="50">
        <f t="shared" si="35"/>
        <v>281155016.01100004</v>
      </c>
      <c r="W122" s="50">
        <f t="shared" si="35"/>
        <v>120495006.862</v>
      </c>
      <c r="X122" s="50">
        <f t="shared" si="35"/>
        <v>20636777.417799998</v>
      </c>
      <c r="Y122" s="50">
        <f t="shared" si="35"/>
        <v>59918710.334800005</v>
      </c>
      <c r="Z122" s="50">
        <f t="shared" ref="Z122:AC122" si="36">SUM(Z106:Z121)</f>
        <v>29959355.167400002</v>
      </c>
      <c r="AA122" s="50">
        <f t="shared" si="36"/>
        <v>29959355.167400002</v>
      </c>
      <c r="AB122" s="50">
        <f t="shared" si="36"/>
        <v>1276885575.5994999</v>
      </c>
      <c r="AC122" s="50">
        <f t="shared" si="36"/>
        <v>3304135275.2532997</v>
      </c>
    </row>
    <row r="123" spans="1:29" ht="24.9" customHeight="1">
      <c r="A123" s="153"/>
      <c r="B123" s="155"/>
      <c r="C123" s="13">
        <v>2</v>
      </c>
      <c r="D123" s="49" t="s">
        <v>369</v>
      </c>
      <c r="E123" s="49">
        <v>130312614.95550001</v>
      </c>
      <c r="F123" s="49">
        <v>0</v>
      </c>
      <c r="G123" s="49">
        <v>23262198.6657</v>
      </c>
      <c r="H123" s="49">
        <v>9969513.7138999999</v>
      </c>
      <c r="I123" s="49">
        <v>1707445.3193999999</v>
      </c>
      <c r="J123" s="49">
        <v>4957553.1797000002</v>
      </c>
      <c r="K123" s="49">
        <f t="shared" ref="K123:K153" si="37">J123/2</f>
        <v>2478776.5898500001</v>
      </c>
      <c r="L123" s="49">
        <f t="shared" si="33"/>
        <v>2478776.5898500001</v>
      </c>
      <c r="M123" s="49">
        <v>95958457.707699999</v>
      </c>
      <c r="N123" s="50">
        <f t="shared" si="27"/>
        <v>263689006.95205</v>
      </c>
      <c r="O123" s="53"/>
      <c r="P123" s="154">
        <v>24</v>
      </c>
      <c r="Q123" s="56">
        <v>1</v>
      </c>
      <c r="R123" s="154" t="s">
        <v>113</v>
      </c>
      <c r="S123" s="49" t="s">
        <v>370</v>
      </c>
      <c r="T123" s="49">
        <v>134959971.57080001</v>
      </c>
      <c r="U123" s="49">
        <v>0</v>
      </c>
      <c r="V123" s="49">
        <v>24091801.639199998</v>
      </c>
      <c r="W123" s="49">
        <v>10325057.8453</v>
      </c>
      <c r="X123" s="49">
        <v>1768338.1754000001</v>
      </c>
      <c r="Y123" s="49">
        <v>5134355.0769999996</v>
      </c>
      <c r="Z123" s="49">
        <v>0</v>
      </c>
      <c r="AA123" s="49">
        <f t="shared" ref="AA123:AA142" si="38">Y123-Z123</f>
        <v>5134355.0769999996</v>
      </c>
      <c r="AB123" s="49">
        <v>497080068.41229999</v>
      </c>
      <c r="AC123" s="50">
        <f t="shared" si="28"/>
        <v>673359592.72000003</v>
      </c>
    </row>
    <row r="124" spans="1:29" ht="24.9" customHeight="1">
      <c r="A124" s="153"/>
      <c r="B124" s="155"/>
      <c r="C124" s="13">
        <v>3</v>
      </c>
      <c r="D124" s="57" t="s">
        <v>371</v>
      </c>
      <c r="E124" s="49">
        <v>86723183.670900002</v>
      </c>
      <c r="F124" s="49">
        <v>0</v>
      </c>
      <c r="G124" s="49">
        <v>15481017.9211</v>
      </c>
      <c r="H124" s="49">
        <v>6634721.9661999997</v>
      </c>
      <c r="I124" s="49">
        <v>1136306.6736999999</v>
      </c>
      <c r="J124" s="49">
        <v>3299256.9068999998</v>
      </c>
      <c r="K124" s="49">
        <f t="shared" si="37"/>
        <v>1649628.4534499999</v>
      </c>
      <c r="L124" s="49">
        <f t="shared" si="33"/>
        <v>1649628.4534499999</v>
      </c>
      <c r="M124" s="49">
        <v>65085528.348399997</v>
      </c>
      <c r="N124" s="50">
        <f t="shared" si="27"/>
        <v>176710387.03375003</v>
      </c>
      <c r="O124" s="53"/>
      <c r="P124" s="155"/>
      <c r="Q124" s="56">
        <v>2</v>
      </c>
      <c r="R124" s="155"/>
      <c r="S124" s="57" t="s">
        <v>372</v>
      </c>
      <c r="T124" s="49">
        <v>173473205.93759999</v>
      </c>
      <c r="U124" s="49">
        <v>0</v>
      </c>
      <c r="V124" s="49">
        <v>30966826.8193</v>
      </c>
      <c r="W124" s="49">
        <v>13271497.2083</v>
      </c>
      <c r="X124" s="49">
        <v>2272965.0051000002</v>
      </c>
      <c r="Y124" s="49">
        <v>6599534.8491000002</v>
      </c>
      <c r="Z124" s="49">
        <v>0</v>
      </c>
      <c r="AA124" s="49">
        <f t="shared" si="38"/>
        <v>6599534.8491000002</v>
      </c>
      <c r="AB124" s="49">
        <v>532944919.98000002</v>
      </c>
      <c r="AC124" s="50">
        <f t="shared" si="28"/>
        <v>759528949.79939997</v>
      </c>
    </row>
    <row r="125" spans="1:29" ht="24.9" customHeight="1">
      <c r="A125" s="153"/>
      <c r="B125" s="155"/>
      <c r="C125" s="13">
        <v>4</v>
      </c>
      <c r="D125" s="49" t="s">
        <v>373</v>
      </c>
      <c r="E125" s="49">
        <v>106933603.3875</v>
      </c>
      <c r="F125" s="49">
        <v>0</v>
      </c>
      <c r="G125" s="49">
        <v>19088794.4877</v>
      </c>
      <c r="H125" s="49">
        <v>8180911.9232999999</v>
      </c>
      <c r="I125" s="49">
        <v>1401117.4639999999</v>
      </c>
      <c r="J125" s="49">
        <v>4068132.8177999998</v>
      </c>
      <c r="K125" s="49">
        <f t="shared" si="37"/>
        <v>2034066.4088999999</v>
      </c>
      <c r="L125" s="49">
        <f t="shared" si="33"/>
        <v>2034066.4088999999</v>
      </c>
      <c r="M125" s="49">
        <v>73667359.550500005</v>
      </c>
      <c r="N125" s="50">
        <f t="shared" si="27"/>
        <v>211305853.22190002</v>
      </c>
      <c r="O125" s="53"/>
      <c r="P125" s="155"/>
      <c r="Q125" s="56">
        <v>3</v>
      </c>
      <c r="R125" s="155"/>
      <c r="S125" s="49" t="s">
        <v>374</v>
      </c>
      <c r="T125" s="49">
        <v>279758625.17140001</v>
      </c>
      <c r="U125" s="49">
        <v>0</v>
      </c>
      <c r="V125" s="49">
        <v>49939913.487300001</v>
      </c>
      <c r="W125" s="49">
        <v>21402820.066</v>
      </c>
      <c r="X125" s="49">
        <v>3665589.5153999999</v>
      </c>
      <c r="Y125" s="49">
        <v>10643008.4472</v>
      </c>
      <c r="Z125" s="49">
        <v>0</v>
      </c>
      <c r="AA125" s="49">
        <f t="shared" si="38"/>
        <v>10643008.4472</v>
      </c>
      <c r="AB125" s="49">
        <v>627917835.91849995</v>
      </c>
      <c r="AC125" s="50">
        <f t="shared" si="28"/>
        <v>993327792.60579991</v>
      </c>
    </row>
    <row r="126" spans="1:29" ht="24.9" customHeight="1">
      <c r="A126" s="153"/>
      <c r="B126" s="155"/>
      <c r="C126" s="13">
        <v>5</v>
      </c>
      <c r="D126" s="49" t="s">
        <v>375</v>
      </c>
      <c r="E126" s="49">
        <v>112377894.2502</v>
      </c>
      <c r="F126" s="49">
        <v>0</v>
      </c>
      <c r="G126" s="49">
        <v>20060658.767200001</v>
      </c>
      <c r="H126" s="49">
        <v>8597425.1859000009</v>
      </c>
      <c r="I126" s="49">
        <v>1472452.2995</v>
      </c>
      <c r="J126" s="49">
        <v>4275252.9150999999</v>
      </c>
      <c r="K126" s="49">
        <f t="shared" si="37"/>
        <v>2137626.4575499999</v>
      </c>
      <c r="L126" s="49">
        <f t="shared" si="33"/>
        <v>2137626.4575499999</v>
      </c>
      <c r="M126" s="49">
        <v>81506186.145799994</v>
      </c>
      <c r="N126" s="50">
        <f t="shared" si="27"/>
        <v>226152243.10614997</v>
      </c>
      <c r="O126" s="53"/>
      <c r="P126" s="155"/>
      <c r="Q126" s="56">
        <v>4</v>
      </c>
      <c r="R126" s="155"/>
      <c r="S126" s="49" t="s">
        <v>376</v>
      </c>
      <c r="T126" s="49">
        <v>109341841.8503</v>
      </c>
      <c r="U126" s="49">
        <v>0</v>
      </c>
      <c r="V126" s="49">
        <v>19518690.868500002</v>
      </c>
      <c r="W126" s="49">
        <v>8365153.2293999996</v>
      </c>
      <c r="X126" s="49">
        <v>1432671.8572</v>
      </c>
      <c r="Y126" s="49">
        <v>4159750.7341999998</v>
      </c>
      <c r="Z126" s="49">
        <v>0</v>
      </c>
      <c r="AA126" s="49">
        <f t="shared" si="38"/>
        <v>4159750.7341999998</v>
      </c>
      <c r="AB126" s="49">
        <v>474397468.90429997</v>
      </c>
      <c r="AC126" s="50">
        <f t="shared" si="28"/>
        <v>617215577.44389999</v>
      </c>
    </row>
    <row r="127" spans="1:29" ht="24.9" customHeight="1">
      <c r="A127" s="153"/>
      <c r="B127" s="155"/>
      <c r="C127" s="13">
        <v>6</v>
      </c>
      <c r="D127" s="49" t="s">
        <v>377</v>
      </c>
      <c r="E127" s="49">
        <v>110484914.9541</v>
      </c>
      <c r="F127" s="49">
        <v>0</v>
      </c>
      <c r="G127" s="49">
        <v>19722741.670899998</v>
      </c>
      <c r="H127" s="49">
        <v>8452603.5732000005</v>
      </c>
      <c r="I127" s="49">
        <v>1447649.1854999999</v>
      </c>
      <c r="J127" s="49">
        <v>4203237.2814999996</v>
      </c>
      <c r="K127" s="49">
        <f t="shared" si="37"/>
        <v>2101618.6407499998</v>
      </c>
      <c r="L127" s="49">
        <f t="shared" si="33"/>
        <v>2101618.6407499998</v>
      </c>
      <c r="M127" s="49">
        <v>82661331.120100006</v>
      </c>
      <c r="N127" s="50">
        <f t="shared" si="27"/>
        <v>224870859.14455</v>
      </c>
      <c r="O127" s="53"/>
      <c r="P127" s="155"/>
      <c r="Q127" s="56">
        <v>5</v>
      </c>
      <c r="R127" s="155"/>
      <c r="S127" s="49" t="s">
        <v>378</v>
      </c>
      <c r="T127" s="49">
        <v>91928723.325000003</v>
      </c>
      <c r="U127" s="49">
        <v>0</v>
      </c>
      <c r="V127" s="49">
        <v>16410262.5506</v>
      </c>
      <c r="W127" s="49">
        <v>7032969.6645999998</v>
      </c>
      <c r="X127" s="49">
        <v>1204513.227</v>
      </c>
      <c r="Y127" s="49">
        <v>3497294.0630000001</v>
      </c>
      <c r="Z127" s="49">
        <v>0</v>
      </c>
      <c r="AA127" s="49">
        <f t="shared" si="38"/>
        <v>3497294.0630000001</v>
      </c>
      <c r="AB127" s="49">
        <v>458269597.16000003</v>
      </c>
      <c r="AC127" s="50">
        <f t="shared" si="28"/>
        <v>578343359.99020004</v>
      </c>
    </row>
    <row r="128" spans="1:29" ht="24.9" customHeight="1">
      <c r="A128" s="153"/>
      <c r="B128" s="155"/>
      <c r="C128" s="13">
        <v>7</v>
      </c>
      <c r="D128" s="49" t="s">
        <v>379</v>
      </c>
      <c r="E128" s="49">
        <v>152642467.43990001</v>
      </c>
      <c r="F128" s="49">
        <v>0</v>
      </c>
      <c r="G128" s="49">
        <v>27248316.700800002</v>
      </c>
      <c r="H128" s="49">
        <v>11677850.014599999</v>
      </c>
      <c r="I128" s="49">
        <v>2000026.3724</v>
      </c>
      <c r="J128" s="49">
        <v>5807059.8158</v>
      </c>
      <c r="K128" s="49">
        <f t="shared" si="37"/>
        <v>2903529.9079</v>
      </c>
      <c r="L128" s="49">
        <f t="shared" si="33"/>
        <v>2903529.9079</v>
      </c>
      <c r="M128" s="49">
        <v>103823043.07600001</v>
      </c>
      <c r="N128" s="50">
        <f t="shared" si="27"/>
        <v>300295233.51160002</v>
      </c>
      <c r="O128" s="53"/>
      <c r="P128" s="155"/>
      <c r="Q128" s="56">
        <v>6</v>
      </c>
      <c r="R128" s="155"/>
      <c r="S128" s="49" t="s">
        <v>380</v>
      </c>
      <c r="T128" s="49">
        <v>102772921.1155</v>
      </c>
      <c r="U128" s="49">
        <v>0</v>
      </c>
      <c r="V128" s="49">
        <v>18346068.101399999</v>
      </c>
      <c r="W128" s="49">
        <v>7862600.6149000004</v>
      </c>
      <c r="X128" s="49">
        <v>1346601.3492000001</v>
      </c>
      <c r="Y128" s="49">
        <v>3909845.7354000001</v>
      </c>
      <c r="Z128" s="49">
        <v>0</v>
      </c>
      <c r="AA128" s="49">
        <f t="shared" si="38"/>
        <v>3909845.7354000001</v>
      </c>
      <c r="AB128" s="49">
        <v>462066376.29939997</v>
      </c>
      <c r="AC128" s="50">
        <f t="shared" si="28"/>
        <v>596304413.21580005</v>
      </c>
    </row>
    <row r="129" spans="1:29" ht="24.9" customHeight="1">
      <c r="A129" s="153"/>
      <c r="B129" s="156"/>
      <c r="C129" s="13">
        <v>8</v>
      </c>
      <c r="D129" s="49" t="s">
        <v>381</v>
      </c>
      <c r="E129" s="49">
        <v>140894703.27110001</v>
      </c>
      <c r="F129" s="49">
        <v>0</v>
      </c>
      <c r="G129" s="49">
        <v>25151214.865499999</v>
      </c>
      <c r="H129" s="49">
        <v>10779092.085200001</v>
      </c>
      <c r="I129" s="49">
        <v>1846099.1033999999</v>
      </c>
      <c r="J129" s="49">
        <v>5360133.2797999997</v>
      </c>
      <c r="K129" s="49">
        <f t="shared" si="37"/>
        <v>2680066.6398999998</v>
      </c>
      <c r="L129" s="49">
        <f t="shared" si="33"/>
        <v>2680066.6398999998</v>
      </c>
      <c r="M129" s="49">
        <v>109251744.47830001</v>
      </c>
      <c r="N129" s="50">
        <f t="shared" si="27"/>
        <v>290602920.44340003</v>
      </c>
      <c r="O129" s="53"/>
      <c r="P129" s="155"/>
      <c r="Q129" s="56">
        <v>7</v>
      </c>
      <c r="R129" s="155"/>
      <c r="S129" s="49" t="s">
        <v>382</v>
      </c>
      <c r="T129" s="49">
        <v>94361243.002700001</v>
      </c>
      <c r="U129" s="49">
        <v>0</v>
      </c>
      <c r="V129" s="49">
        <v>16844493.388599999</v>
      </c>
      <c r="W129" s="49">
        <v>7219068.5950999996</v>
      </c>
      <c r="X129" s="49">
        <v>1236385.7693</v>
      </c>
      <c r="Y129" s="49">
        <v>3589835.7228000001</v>
      </c>
      <c r="Z129" s="49">
        <v>0</v>
      </c>
      <c r="AA129" s="49">
        <f t="shared" si="38"/>
        <v>3589835.7228000001</v>
      </c>
      <c r="AB129" s="49">
        <v>452517391.16799998</v>
      </c>
      <c r="AC129" s="50">
        <f t="shared" si="28"/>
        <v>575768417.64649999</v>
      </c>
    </row>
    <row r="130" spans="1:29" ht="24.9" customHeight="1">
      <c r="A130" s="13"/>
      <c r="B130" s="148" t="s">
        <v>383</v>
      </c>
      <c r="C130" s="149"/>
      <c r="D130" s="50"/>
      <c r="E130" s="50">
        <f>SUM(E122:E129)</f>
        <v>953881600.07080007</v>
      </c>
      <c r="F130" s="50">
        <f t="shared" ref="F130:N130" si="39">SUM(F122:F129)</f>
        <v>0</v>
      </c>
      <c r="G130" s="50">
        <f t="shared" si="39"/>
        <v>170278090.8202</v>
      </c>
      <c r="H130" s="50">
        <f t="shared" si="39"/>
        <v>72976324.637200013</v>
      </c>
      <c r="I130" s="50">
        <f t="shared" si="39"/>
        <v>12498411.407499999</v>
      </c>
      <c r="J130" s="50">
        <f t="shared" si="39"/>
        <v>36289032.807900004</v>
      </c>
      <c r="K130" s="50">
        <f t="shared" si="39"/>
        <v>18144516.403950002</v>
      </c>
      <c r="L130" s="50">
        <f t="shared" si="39"/>
        <v>18144516.403950002</v>
      </c>
      <c r="M130" s="50">
        <f t="shared" si="39"/>
        <v>694279477.52869999</v>
      </c>
      <c r="N130" s="50">
        <f t="shared" si="39"/>
        <v>1922058420.86835</v>
      </c>
      <c r="O130" s="53"/>
      <c r="P130" s="155"/>
      <c r="Q130" s="56">
        <v>8</v>
      </c>
      <c r="R130" s="155"/>
      <c r="S130" s="49" t="s">
        <v>384</v>
      </c>
      <c r="T130" s="49">
        <v>113836801.089</v>
      </c>
      <c r="U130" s="49">
        <v>0</v>
      </c>
      <c r="V130" s="49">
        <v>20321089.276799999</v>
      </c>
      <c r="W130" s="49">
        <v>8709038.2614999991</v>
      </c>
      <c r="X130" s="49">
        <v>1491567.8981999999</v>
      </c>
      <c r="Y130" s="49">
        <v>4330754.8957000002</v>
      </c>
      <c r="Z130" s="49">
        <v>0</v>
      </c>
      <c r="AA130" s="49">
        <f t="shared" si="38"/>
        <v>4330754.8957000002</v>
      </c>
      <c r="AB130" s="49">
        <v>469536740.4465</v>
      </c>
      <c r="AC130" s="50">
        <f t="shared" si="28"/>
        <v>618225991.86769998</v>
      </c>
    </row>
    <row r="131" spans="1:29" ht="24.9" customHeight="1">
      <c r="A131" s="153">
        <v>7</v>
      </c>
      <c r="B131" s="154" t="s">
        <v>385</v>
      </c>
      <c r="C131" s="13">
        <v>1</v>
      </c>
      <c r="D131" s="49" t="s">
        <v>386</v>
      </c>
      <c r="E131" s="49">
        <v>112267503.469</v>
      </c>
      <c r="F131" s="49">
        <f>-6066891.24</f>
        <v>-6066891.2400000002</v>
      </c>
      <c r="G131" s="49">
        <v>20040952.829399999</v>
      </c>
      <c r="H131" s="49">
        <v>8588979.784</v>
      </c>
      <c r="I131" s="49">
        <v>1471005.8836999999</v>
      </c>
      <c r="J131" s="49">
        <v>4271053.2589999996</v>
      </c>
      <c r="K131" s="49">
        <f t="shared" si="37"/>
        <v>2135526.6294999998</v>
      </c>
      <c r="L131" s="49">
        <f t="shared" ref="L131:L153" si="40">J131-K131</f>
        <v>2135526.6294999998</v>
      </c>
      <c r="M131" s="49">
        <v>78747943.621000007</v>
      </c>
      <c r="N131" s="50">
        <f t="shared" si="27"/>
        <v>217185020.97660002</v>
      </c>
      <c r="O131" s="53"/>
      <c r="P131" s="155"/>
      <c r="Q131" s="56">
        <v>9</v>
      </c>
      <c r="R131" s="155"/>
      <c r="S131" s="49" t="s">
        <v>387</v>
      </c>
      <c r="T131" s="49">
        <v>76012995.423500001</v>
      </c>
      <c r="U131" s="49">
        <v>0</v>
      </c>
      <c r="V131" s="49">
        <v>13569134.510299999</v>
      </c>
      <c r="W131" s="49">
        <v>5815343.3616000004</v>
      </c>
      <c r="X131" s="49">
        <v>995974.43649999995</v>
      </c>
      <c r="Y131" s="49">
        <v>2891803.4319000002</v>
      </c>
      <c r="Z131" s="49">
        <v>0</v>
      </c>
      <c r="AA131" s="49">
        <f t="shared" si="38"/>
        <v>2891803.4319000002</v>
      </c>
      <c r="AB131" s="49">
        <v>442289398.38129997</v>
      </c>
      <c r="AC131" s="50">
        <f t="shared" si="28"/>
        <v>541574649.54509997</v>
      </c>
    </row>
    <row r="132" spans="1:29" ht="24.9" customHeight="1">
      <c r="A132" s="153"/>
      <c r="B132" s="155"/>
      <c r="C132" s="13">
        <v>2</v>
      </c>
      <c r="D132" s="49" t="s">
        <v>388</v>
      </c>
      <c r="E132" s="49">
        <v>99059084.858799994</v>
      </c>
      <c r="F132" s="49">
        <f t="shared" ref="F132:F153" si="41">-6066891.24</f>
        <v>-6066891.2400000002</v>
      </c>
      <c r="G132" s="49">
        <v>17683108.518800002</v>
      </c>
      <c r="H132" s="49">
        <v>7578475.0795</v>
      </c>
      <c r="I132" s="49">
        <v>1297940.1177000001</v>
      </c>
      <c r="J132" s="49">
        <v>3768558.2573000002</v>
      </c>
      <c r="K132" s="49">
        <f t="shared" si="37"/>
        <v>1884279.1286500001</v>
      </c>
      <c r="L132" s="49">
        <f t="shared" si="40"/>
        <v>1884279.1286500001</v>
      </c>
      <c r="M132" s="49">
        <v>68610986.497799993</v>
      </c>
      <c r="N132" s="50">
        <f t="shared" si="27"/>
        <v>190046982.96125001</v>
      </c>
      <c r="O132" s="53"/>
      <c r="P132" s="155"/>
      <c r="Q132" s="56">
        <v>10</v>
      </c>
      <c r="R132" s="155"/>
      <c r="S132" s="49" t="s">
        <v>389</v>
      </c>
      <c r="T132" s="49">
        <v>129609810.3812</v>
      </c>
      <c r="U132" s="49">
        <v>0</v>
      </c>
      <c r="V132" s="49">
        <v>23136740.5154</v>
      </c>
      <c r="W132" s="49">
        <v>9915745.9351000004</v>
      </c>
      <c r="X132" s="49">
        <v>1698236.6916</v>
      </c>
      <c r="Y132" s="49">
        <v>4930816.0056999996</v>
      </c>
      <c r="Z132" s="49">
        <v>0</v>
      </c>
      <c r="AA132" s="49">
        <f t="shared" si="38"/>
        <v>4930816.0056999996</v>
      </c>
      <c r="AB132" s="49">
        <v>491950552.75819999</v>
      </c>
      <c r="AC132" s="50">
        <f t="shared" si="28"/>
        <v>661241902.28719997</v>
      </c>
    </row>
    <row r="133" spans="1:29" ht="24.9" customHeight="1">
      <c r="A133" s="153"/>
      <c r="B133" s="155"/>
      <c r="C133" s="13">
        <v>3</v>
      </c>
      <c r="D133" s="49" t="s">
        <v>390</v>
      </c>
      <c r="E133" s="49">
        <v>95918645.111000001</v>
      </c>
      <c r="F133" s="49">
        <f t="shared" si="41"/>
        <v>-6066891.2400000002</v>
      </c>
      <c r="G133" s="49">
        <v>17122506.3596</v>
      </c>
      <c r="H133" s="49">
        <v>7338217.0113000004</v>
      </c>
      <c r="I133" s="49">
        <v>1256791.9206999999</v>
      </c>
      <c r="J133" s="49">
        <v>3649084.8119999999</v>
      </c>
      <c r="K133" s="49">
        <f t="shared" si="37"/>
        <v>1824542.406</v>
      </c>
      <c r="L133" s="49">
        <f t="shared" si="40"/>
        <v>1824542.406</v>
      </c>
      <c r="M133" s="49">
        <v>65609849.457800001</v>
      </c>
      <c r="N133" s="50">
        <f t="shared" si="27"/>
        <v>183003661.02640003</v>
      </c>
      <c r="O133" s="53"/>
      <c r="P133" s="155"/>
      <c r="Q133" s="56">
        <v>11</v>
      </c>
      <c r="R133" s="155"/>
      <c r="S133" s="49" t="s">
        <v>391</v>
      </c>
      <c r="T133" s="49">
        <v>112041269.28839999</v>
      </c>
      <c r="U133" s="49">
        <v>0</v>
      </c>
      <c r="V133" s="49">
        <v>20000567.603</v>
      </c>
      <c r="W133" s="49">
        <v>8571671.8299000002</v>
      </c>
      <c r="X133" s="49">
        <v>1468041.6081999999</v>
      </c>
      <c r="Y133" s="49">
        <v>4262446.5098000001</v>
      </c>
      <c r="Z133" s="49">
        <v>0</v>
      </c>
      <c r="AA133" s="49">
        <f t="shared" si="38"/>
        <v>4262446.5098000001</v>
      </c>
      <c r="AB133" s="49">
        <v>473602306.78210002</v>
      </c>
      <c r="AC133" s="50">
        <f t="shared" si="28"/>
        <v>619946303.6214</v>
      </c>
    </row>
    <row r="134" spans="1:29" ht="24.9" customHeight="1">
      <c r="A134" s="153"/>
      <c r="B134" s="155"/>
      <c r="C134" s="13">
        <v>4</v>
      </c>
      <c r="D134" s="49" t="s">
        <v>392</v>
      </c>
      <c r="E134" s="49">
        <v>113710300.0081</v>
      </c>
      <c r="F134" s="49">
        <f t="shared" si="41"/>
        <v>-6066891.2400000002</v>
      </c>
      <c r="G134" s="49">
        <v>20298507.4778</v>
      </c>
      <c r="H134" s="49">
        <v>8699360.3476999998</v>
      </c>
      <c r="I134" s="49">
        <v>1489910.3942</v>
      </c>
      <c r="J134" s="49">
        <v>4325942.3466999996</v>
      </c>
      <c r="K134" s="49">
        <f t="shared" si="37"/>
        <v>2162971.1733499998</v>
      </c>
      <c r="L134" s="49">
        <f t="shared" si="40"/>
        <v>2162971.1733499998</v>
      </c>
      <c r="M134" s="49">
        <v>82721994.316</v>
      </c>
      <c r="N134" s="50">
        <f t="shared" si="27"/>
        <v>223016152.47714999</v>
      </c>
      <c r="O134" s="53"/>
      <c r="P134" s="155"/>
      <c r="Q134" s="56">
        <v>12</v>
      </c>
      <c r="R134" s="155"/>
      <c r="S134" s="49" t="s">
        <v>393</v>
      </c>
      <c r="T134" s="49">
        <v>154051188.11070001</v>
      </c>
      <c r="U134" s="49">
        <v>0</v>
      </c>
      <c r="V134" s="49">
        <v>27499788.441399999</v>
      </c>
      <c r="W134" s="49">
        <v>11785623.617799999</v>
      </c>
      <c r="X134" s="49">
        <v>2018484.3975</v>
      </c>
      <c r="Y134" s="49">
        <v>5860652.5368999997</v>
      </c>
      <c r="Z134" s="49">
        <v>0</v>
      </c>
      <c r="AA134" s="49">
        <f t="shared" si="38"/>
        <v>5860652.5368999997</v>
      </c>
      <c r="AB134" s="49">
        <v>509188291.63370001</v>
      </c>
      <c r="AC134" s="50">
        <f t="shared" si="28"/>
        <v>710404028.73800004</v>
      </c>
    </row>
    <row r="135" spans="1:29" ht="24.9" customHeight="1">
      <c r="A135" s="153"/>
      <c r="B135" s="155"/>
      <c r="C135" s="13">
        <v>5</v>
      </c>
      <c r="D135" s="49" t="s">
        <v>394</v>
      </c>
      <c r="E135" s="49">
        <v>147578265.25080001</v>
      </c>
      <c r="F135" s="49">
        <f t="shared" si="41"/>
        <v>-6066891.2400000002</v>
      </c>
      <c r="G135" s="49">
        <v>26344302.323899999</v>
      </c>
      <c r="H135" s="49">
        <v>11290415.2817</v>
      </c>
      <c r="I135" s="49">
        <v>1933671.7196</v>
      </c>
      <c r="J135" s="49">
        <v>5614399.6371999998</v>
      </c>
      <c r="K135" s="49">
        <f t="shared" si="37"/>
        <v>2807199.8185999999</v>
      </c>
      <c r="L135" s="49">
        <f t="shared" si="40"/>
        <v>2807199.8185999999</v>
      </c>
      <c r="M135" s="49">
        <v>107555211.3787</v>
      </c>
      <c r="N135" s="50">
        <f t="shared" si="27"/>
        <v>291442174.53330004</v>
      </c>
      <c r="O135" s="53"/>
      <c r="P135" s="155"/>
      <c r="Q135" s="56">
        <v>13</v>
      </c>
      <c r="R135" s="155"/>
      <c r="S135" s="49" t="s">
        <v>395</v>
      </c>
      <c r="T135" s="49">
        <v>166673431.58450001</v>
      </c>
      <c r="U135" s="49">
        <v>0</v>
      </c>
      <c r="V135" s="49">
        <v>29752994.206500001</v>
      </c>
      <c r="W135" s="49">
        <v>12751283.2314</v>
      </c>
      <c r="X135" s="49">
        <v>2183869.6946999999</v>
      </c>
      <c r="Y135" s="49">
        <v>6340847.3613999998</v>
      </c>
      <c r="Z135" s="49">
        <v>0</v>
      </c>
      <c r="AA135" s="49">
        <f t="shared" si="38"/>
        <v>6340847.3613999998</v>
      </c>
      <c r="AB135" s="49">
        <v>529951142.58950001</v>
      </c>
      <c r="AC135" s="50">
        <f t="shared" si="28"/>
        <v>747653568.66799998</v>
      </c>
    </row>
    <row r="136" spans="1:29" ht="24.9" customHeight="1">
      <c r="A136" s="153"/>
      <c r="B136" s="155"/>
      <c r="C136" s="13">
        <v>6</v>
      </c>
      <c r="D136" s="49" t="s">
        <v>396</v>
      </c>
      <c r="E136" s="49">
        <v>120573292.398</v>
      </c>
      <c r="F136" s="49">
        <f t="shared" si="41"/>
        <v>-6066891.2400000002</v>
      </c>
      <c r="G136" s="49">
        <v>21523625.187800001</v>
      </c>
      <c r="H136" s="49">
        <v>9224410.7948000003</v>
      </c>
      <c r="I136" s="49">
        <v>1579834.0308000001</v>
      </c>
      <c r="J136" s="49">
        <v>4587034.8722000001</v>
      </c>
      <c r="K136" s="49">
        <f t="shared" si="37"/>
        <v>2293517.4361</v>
      </c>
      <c r="L136" s="49">
        <f t="shared" si="40"/>
        <v>2293517.4361</v>
      </c>
      <c r="M136" s="49">
        <v>80782566.701199993</v>
      </c>
      <c r="N136" s="50">
        <f t="shared" si="27"/>
        <v>229910355.30870003</v>
      </c>
      <c r="O136" s="53"/>
      <c r="P136" s="155"/>
      <c r="Q136" s="56">
        <v>14</v>
      </c>
      <c r="R136" s="155"/>
      <c r="S136" s="49" t="s">
        <v>397</v>
      </c>
      <c r="T136" s="49">
        <v>89722885.312800005</v>
      </c>
      <c r="U136" s="49">
        <v>0</v>
      </c>
      <c r="V136" s="49">
        <v>16016496.819700001</v>
      </c>
      <c r="W136" s="49">
        <v>6864212.9227</v>
      </c>
      <c r="X136" s="49">
        <v>1175610.8234000001</v>
      </c>
      <c r="Y136" s="49">
        <v>3413376.1764000002</v>
      </c>
      <c r="Z136" s="49">
        <v>0</v>
      </c>
      <c r="AA136" s="49">
        <f t="shared" si="38"/>
        <v>3413376.1764000002</v>
      </c>
      <c r="AB136" s="49">
        <v>457001657.55870003</v>
      </c>
      <c r="AC136" s="50">
        <f t="shared" si="28"/>
        <v>574194239.61370003</v>
      </c>
    </row>
    <row r="137" spans="1:29" ht="24.9" customHeight="1">
      <c r="A137" s="153"/>
      <c r="B137" s="155"/>
      <c r="C137" s="13">
        <v>7</v>
      </c>
      <c r="D137" s="49" t="s">
        <v>398</v>
      </c>
      <c r="E137" s="49">
        <v>114375023.17129999</v>
      </c>
      <c r="F137" s="49">
        <f t="shared" si="41"/>
        <v>-6066891.2400000002</v>
      </c>
      <c r="G137" s="49">
        <v>20417167.688000001</v>
      </c>
      <c r="H137" s="49">
        <v>8750214.7234000005</v>
      </c>
      <c r="I137" s="49">
        <v>1498620.0533</v>
      </c>
      <c r="J137" s="49">
        <v>4351230.7690000003</v>
      </c>
      <c r="K137" s="49">
        <f t="shared" si="37"/>
        <v>2175615.3845000002</v>
      </c>
      <c r="L137" s="49">
        <f t="shared" si="40"/>
        <v>2175615.3845000002</v>
      </c>
      <c r="M137" s="49">
        <v>76310459.731299996</v>
      </c>
      <c r="N137" s="50">
        <f t="shared" si="27"/>
        <v>217460209.51179999</v>
      </c>
      <c r="O137" s="53"/>
      <c r="P137" s="155"/>
      <c r="Q137" s="56">
        <v>15</v>
      </c>
      <c r="R137" s="155"/>
      <c r="S137" s="49" t="s">
        <v>399</v>
      </c>
      <c r="T137" s="49">
        <v>108265070.82089999</v>
      </c>
      <c r="U137" s="49">
        <v>0</v>
      </c>
      <c r="V137" s="49">
        <v>19326475.697299998</v>
      </c>
      <c r="W137" s="49">
        <v>8282775.2988</v>
      </c>
      <c r="X137" s="49">
        <v>1418563.2641</v>
      </c>
      <c r="Y137" s="49">
        <v>4118786.5523999999</v>
      </c>
      <c r="Z137" s="49">
        <v>0</v>
      </c>
      <c r="AA137" s="49">
        <f t="shared" si="38"/>
        <v>4118786.5523999999</v>
      </c>
      <c r="AB137" s="49">
        <v>474326112.30339998</v>
      </c>
      <c r="AC137" s="50">
        <f t="shared" si="28"/>
        <v>615737783.9368999</v>
      </c>
    </row>
    <row r="138" spans="1:29" ht="24.9" customHeight="1">
      <c r="A138" s="153"/>
      <c r="B138" s="155"/>
      <c r="C138" s="13">
        <v>8</v>
      </c>
      <c r="D138" s="49" t="s">
        <v>400</v>
      </c>
      <c r="E138" s="49">
        <v>98288462.321400002</v>
      </c>
      <c r="F138" s="49">
        <f t="shared" si="41"/>
        <v>-6066891.2400000002</v>
      </c>
      <c r="G138" s="49">
        <v>17545544.1351</v>
      </c>
      <c r="H138" s="49">
        <v>7519518.915</v>
      </c>
      <c r="I138" s="49">
        <v>1287842.8921999999</v>
      </c>
      <c r="J138" s="49">
        <v>3739241.048</v>
      </c>
      <c r="K138" s="49">
        <f t="shared" si="37"/>
        <v>1869620.524</v>
      </c>
      <c r="L138" s="49">
        <f t="shared" si="40"/>
        <v>1869620.524</v>
      </c>
      <c r="M138" s="49">
        <v>69670456.029699996</v>
      </c>
      <c r="N138" s="50">
        <f t="shared" si="27"/>
        <v>190114553.5774</v>
      </c>
      <c r="O138" s="53"/>
      <c r="P138" s="155"/>
      <c r="Q138" s="56">
        <v>16</v>
      </c>
      <c r="R138" s="155"/>
      <c r="S138" s="49" t="s">
        <v>401</v>
      </c>
      <c r="T138" s="49">
        <v>162080944.9596</v>
      </c>
      <c r="U138" s="49">
        <v>0</v>
      </c>
      <c r="V138" s="49">
        <v>28933186.114500001</v>
      </c>
      <c r="W138" s="49">
        <v>12399936.906199999</v>
      </c>
      <c r="X138" s="49">
        <v>2123695.7829</v>
      </c>
      <c r="Y138" s="49">
        <v>6166132.9128999999</v>
      </c>
      <c r="Z138" s="49">
        <v>0</v>
      </c>
      <c r="AA138" s="49">
        <f t="shared" si="38"/>
        <v>6166132.9128999999</v>
      </c>
      <c r="AB138" s="49">
        <v>524769949.39700001</v>
      </c>
      <c r="AC138" s="50">
        <f t="shared" si="28"/>
        <v>736473846.07310009</v>
      </c>
    </row>
    <row r="139" spans="1:29" ht="24.9" customHeight="1">
      <c r="A139" s="153"/>
      <c r="B139" s="155"/>
      <c r="C139" s="13">
        <v>9</v>
      </c>
      <c r="D139" s="49" t="s">
        <v>402</v>
      </c>
      <c r="E139" s="49">
        <v>124163678.32709999</v>
      </c>
      <c r="F139" s="49">
        <f t="shared" si="41"/>
        <v>-6066891.2400000002</v>
      </c>
      <c r="G139" s="49">
        <v>22164547.563499998</v>
      </c>
      <c r="H139" s="49">
        <v>9499091.8128999993</v>
      </c>
      <c r="I139" s="49">
        <v>1626877.7315</v>
      </c>
      <c r="J139" s="49">
        <v>4723625.8629999999</v>
      </c>
      <c r="K139" s="49">
        <f t="shared" si="37"/>
        <v>2361812.9314999999</v>
      </c>
      <c r="L139" s="49">
        <f t="shared" si="40"/>
        <v>2361812.9314999999</v>
      </c>
      <c r="M139" s="49">
        <v>86081354.291999996</v>
      </c>
      <c r="N139" s="50">
        <f t="shared" si="27"/>
        <v>239830471.41850001</v>
      </c>
      <c r="O139" s="53"/>
      <c r="P139" s="155"/>
      <c r="Q139" s="56">
        <v>17</v>
      </c>
      <c r="R139" s="155"/>
      <c r="S139" s="49" t="s">
        <v>403</v>
      </c>
      <c r="T139" s="49">
        <v>157270221.07789999</v>
      </c>
      <c r="U139" s="49">
        <v>0</v>
      </c>
      <c r="V139" s="49">
        <v>28074420.332699999</v>
      </c>
      <c r="W139" s="49">
        <v>12031894.428300001</v>
      </c>
      <c r="X139" s="49">
        <v>2060662.3768</v>
      </c>
      <c r="Y139" s="49">
        <v>5983115.9463999998</v>
      </c>
      <c r="Z139" s="49">
        <v>0</v>
      </c>
      <c r="AA139" s="49">
        <f t="shared" si="38"/>
        <v>5983115.9463999998</v>
      </c>
      <c r="AB139" s="49">
        <v>519180135.66939998</v>
      </c>
      <c r="AC139" s="50">
        <f t="shared" si="28"/>
        <v>724600449.83149993</v>
      </c>
    </row>
    <row r="140" spans="1:29" ht="24.9" customHeight="1">
      <c r="A140" s="153"/>
      <c r="B140" s="155"/>
      <c r="C140" s="13">
        <v>10</v>
      </c>
      <c r="D140" s="49" t="s">
        <v>404</v>
      </c>
      <c r="E140" s="49">
        <v>117472915.4569</v>
      </c>
      <c r="F140" s="49">
        <f t="shared" si="41"/>
        <v>-6066891.2400000002</v>
      </c>
      <c r="G140" s="49">
        <v>20970174.669</v>
      </c>
      <c r="H140" s="49">
        <v>8987217.7152999993</v>
      </c>
      <c r="I140" s="49">
        <v>1539210.7642000001</v>
      </c>
      <c r="J140" s="49">
        <v>4469085.5581999999</v>
      </c>
      <c r="K140" s="49">
        <f t="shared" si="37"/>
        <v>2234542.7790999999</v>
      </c>
      <c r="L140" s="49">
        <f t="shared" si="40"/>
        <v>2234542.7790999999</v>
      </c>
      <c r="M140" s="49">
        <v>86233987.021300003</v>
      </c>
      <c r="N140" s="50">
        <f t="shared" si="27"/>
        <v>231371157.16580003</v>
      </c>
      <c r="O140" s="53"/>
      <c r="P140" s="155"/>
      <c r="Q140" s="56">
        <v>18</v>
      </c>
      <c r="R140" s="155"/>
      <c r="S140" s="49" t="s">
        <v>405</v>
      </c>
      <c r="T140" s="49">
        <v>160586047.94589999</v>
      </c>
      <c r="U140" s="49">
        <v>0</v>
      </c>
      <c r="V140" s="49">
        <v>28666330.972899999</v>
      </c>
      <c r="W140" s="49">
        <v>12285570.416999999</v>
      </c>
      <c r="X140" s="49">
        <v>2104108.6162</v>
      </c>
      <c r="Y140" s="49">
        <v>6109261.7385999998</v>
      </c>
      <c r="Z140" s="49">
        <v>0</v>
      </c>
      <c r="AA140" s="49">
        <f t="shared" si="38"/>
        <v>6109261.7385999998</v>
      </c>
      <c r="AB140" s="49">
        <v>522930037.04180002</v>
      </c>
      <c r="AC140" s="50">
        <f t="shared" si="28"/>
        <v>732681356.73239994</v>
      </c>
    </row>
    <row r="141" spans="1:29" ht="24.9" customHeight="1">
      <c r="A141" s="153"/>
      <c r="B141" s="155"/>
      <c r="C141" s="13">
        <v>11</v>
      </c>
      <c r="D141" s="49" t="s">
        <v>406</v>
      </c>
      <c r="E141" s="49">
        <v>134498648.09999999</v>
      </c>
      <c r="F141" s="49">
        <f t="shared" si="41"/>
        <v>-6066891.2400000002</v>
      </c>
      <c r="G141" s="49">
        <v>24009450.454500001</v>
      </c>
      <c r="H141" s="49">
        <v>10289764.4805</v>
      </c>
      <c r="I141" s="49">
        <v>1762293.5985999999</v>
      </c>
      <c r="J141" s="49">
        <v>5116804.699</v>
      </c>
      <c r="K141" s="49">
        <f t="shared" si="37"/>
        <v>2558402.3495</v>
      </c>
      <c r="L141" s="49">
        <f t="shared" si="40"/>
        <v>2558402.3495</v>
      </c>
      <c r="M141" s="49">
        <v>89917811.541199997</v>
      </c>
      <c r="N141" s="50">
        <f t="shared" si="27"/>
        <v>256969479.28430003</v>
      </c>
      <c r="O141" s="53"/>
      <c r="P141" s="155"/>
      <c r="Q141" s="56">
        <v>19</v>
      </c>
      <c r="R141" s="155"/>
      <c r="S141" s="49" t="s">
        <v>407</v>
      </c>
      <c r="T141" s="49">
        <v>124198292.545</v>
      </c>
      <c r="U141" s="49">
        <v>0</v>
      </c>
      <c r="V141" s="49">
        <v>22170726.5724</v>
      </c>
      <c r="W141" s="49">
        <v>9501739.9595999997</v>
      </c>
      <c r="X141" s="49">
        <v>1627331.2707</v>
      </c>
      <c r="Y141" s="49">
        <v>4724942.7104000002</v>
      </c>
      <c r="Z141" s="49">
        <v>0</v>
      </c>
      <c r="AA141" s="49">
        <f t="shared" si="38"/>
        <v>4724942.7104000002</v>
      </c>
      <c r="AB141" s="49">
        <v>487917944.85259998</v>
      </c>
      <c r="AC141" s="50">
        <f t="shared" si="28"/>
        <v>650140977.91069996</v>
      </c>
    </row>
    <row r="142" spans="1:29" ht="24.9" customHeight="1">
      <c r="A142" s="153"/>
      <c r="B142" s="155"/>
      <c r="C142" s="13">
        <v>12</v>
      </c>
      <c r="D142" s="49" t="s">
        <v>408</v>
      </c>
      <c r="E142" s="49">
        <v>103287039.63609999</v>
      </c>
      <c r="F142" s="49">
        <f t="shared" si="41"/>
        <v>-6066891.2400000002</v>
      </c>
      <c r="G142" s="49">
        <v>18437843.768399999</v>
      </c>
      <c r="H142" s="49">
        <v>7901933.0436000004</v>
      </c>
      <c r="I142" s="49">
        <v>1353337.6828999999</v>
      </c>
      <c r="J142" s="49">
        <v>3929404.6239999998</v>
      </c>
      <c r="K142" s="49">
        <f t="shared" si="37"/>
        <v>1964702.3119999999</v>
      </c>
      <c r="L142" s="49">
        <f t="shared" si="40"/>
        <v>1964702.3119999999</v>
      </c>
      <c r="M142" s="49">
        <v>77176978.454400003</v>
      </c>
      <c r="N142" s="50">
        <f t="shared" si="27"/>
        <v>204054943.65739998</v>
      </c>
      <c r="O142" s="53"/>
      <c r="P142" s="156"/>
      <c r="Q142" s="56">
        <v>20</v>
      </c>
      <c r="R142" s="156"/>
      <c r="S142" s="49" t="s">
        <v>409</v>
      </c>
      <c r="T142" s="49">
        <v>142067043.2949</v>
      </c>
      <c r="U142" s="49">
        <v>0</v>
      </c>
      <c r="V142" s="49">
        <v>25360490.126800001</v>
      </c>
      <c r="W142" s="49">
        <v>10868781.482899999</v>
      </c>
      <c r="X142" s="49">
        <v>1861459.9069999999</v>
      </c>
      <c r="Y142" s="49">
        <v>5404733.2443000004</v>
      </c>
      <c r="Z142" s="49">
        <v>0</v>
      </c>
      <c r="AA142" s="49">
        <f t="shared" si="38"/>
        <v>5404733.2443000004</v>
      </c>
      <c r="AB142" s="49">
        <v>504125492.80150002</v>
      </c>
      <c r="AC142" s="50">
        <f t="shared" si="28"/>
        <v>689688000.85740006</v>
      </c>
    </row>
    <row r="143" spans="1:29" ht="24.9" customHeight="1">
      <c r="A143" s="153"/>
      <c r="B143" s="155"/>
      <c r="C143" s="13">
        <v>13</v>
      </c>
      <c r="D143" s="49" t="s">
        <v>410</v>
      </c>
      <c r="E143" s="49">
        <v>124072011.4896</v>
      </c>
      <c r="F143" s="49">
        <f t="shared" si="41"/>
        <v>-6066891.2400000002</v>
      </c>
      <c r="G143" s="49">
        <v>22148184.0504</v>
      </c>
      <c r="H143" s="49">
        <v>9492078.8786999993</v>
      </c>
      <c r="I143" s="49">
        <v>1625676.6495999999</v>
      </c>
      <c r="J143" s="49">
        <v>4720138.5321000004</v>
      </c>
      <c r="K143" s="49">
        <f t="shared" si="37"/>
        <v>2360069.2660500002</v>
      </c>
      <c r="L143" s="49">
        <f t="shared" si="40"/>
        <v>2360069.2660500002</v>
      </c>
      <c r="M143" s="49">
        <v>97709600.377200007</v>
      </c>
      <c r="N143" s="50">
        <f t="shared" si="27"/>
        <v>251340729.47155002</v>
      </c>
      <c r="O143" s="53"/>
      <c r="P143" s="13"/>
      <c r="Q143" s="149" t="s">
        <v>411</v>
      </c>
      <c r="R143" s="152"/>
      <c r="S143" s="50"/>
      <c r="T143" s="50">
        <f t="shared" ref="T143:Y143" si="42">SUM(T123:T142)</f>
        <v>2683012533.8076</v>
      </c>
      <c r="U143" s="50">
        <f t="shared" si="42"/>
        <v>0</v>
      </c>
      <c r="V143" s="50">
        <f t="shared" si="42"/>
        <v>478946498.04459995</v>
      </c>
      <c r="W143" s="50">
        <f t="shared" si="42"/>
        <v>205262784.87639996</v>
      </c>
      <c r="X143" s="50">
        <f t="shared" si="42"/>
        <v>35154671.6664</v>
      </c>
      <c r="Y143" s="50">
        <f t="shared" si="42"/>
        <v>102071294.65150002</v>
      </c>
      <c r="Z143" s="50">
        <f t="shared" ref="Z143:AC143" si="43">SUM(Z123:Z142)</f>
        <v>0</v>
      </c>
      <c r="AA143" s="50">
        <f t="shared" si="43"/>
        <v>102071294.65150002</v>
      </c>
      <c r="AB143" s="50">
        <f t="shared" si="43"/>
        <v>9911963420.0582008</v>
      </c>
      <c r="AC143" s="50">
        <f t="shared" si="43"/>
        <v>13416411203.104702</v>
      </c>
    </row>
    <row r="144" spans="1:29" ht="24.9" customHeight="1">
      <c r="A144" s="153"/>
      <c r="B144" s="155"/>
      <c r="C144" s="13">
        <v>14</v>
      </c>
      <c r="D144" s="49" t="s">
        <v>412</v>
      </c>
      <c r="E144" s="49">
        <v>91652491.348800004</v>
      </c>
      <c r="F144" s="49">
        <f t="shared" si="41"/>
        <v>-6066891.2400000002</v>
      </c>
      <c r="G144" s="49">
        <v>16360952.181700001</v>
      </c>
      <c r="H144" s="49">
        <v>7011836.6492999997</v>
      </c>
      <c r="I144" s="49">
        <v>1200893.8461</v>
      </c>
      <c r="J144" s="49">
        <v>3486785.2209000001</v>
      </c>
      <c r="K144" s="49">
        <f t="shared" si="37"/>
        <v>1743392.61045</v>
      </c>
      <c r="L144" s="49">
        <f t="shared" si="40"/>
        <v>1743392.61045</v>
      </c>
      <c r="M144" s="49">
        <v>65944233.529399998</v>
      </c>
      <c r="N144" s="50">
        <f t="shared" si="27"/>
        <v>177846908.92575002</v>
      </c>
      <c r="O144" s="53"/>
      <c r="P144" s="154">
        <v>25</v>
      </c>
      <c r="Q144" s="56">
        <v>1</v>
      </c>
      <c r="R144" s="154" t="s">
        <v>114</v>
      </c>
      <c r="S144" s="49" t="s">
        <v>413</v>
      </c>
      <c r="T144" s="49">
        <v>92954649.8759</v>
      </c>
      <c r="U144" s="49">
        <f>-3018317.48</f>
        <v>-3018317.48</v>
      </c>
      <c r="V144" s="49">
        <v>16593401.4374</v>
      </c>
      <c r="W144" s="49">
        <v>7111457.7588999998</v>
      </c>
      <c r="X144" s="49">
        <v>1217955.6207999999</v>
      </c>
      <c r="Y144" s="49">
        <v>3536323.9408</v>
      </c>
      <c r="Z144" s="49"/>
      <c r="AA144" s="49">
        <f t="shared" ref="AA144:AA207" si="44">Y144-Z144</f>
        <v>3536323.9408</v>
      </c>
      <c r="AB144" s="49">
        <v>68460886.885299996</v>
      </c>
      <c r="AC144" s="50">
        <f t="shared" si="28"/>
        <v>186856358.03909999</v>
      </c>
    </row>
    <row r="145" spans="1:29" ht="24.9" customHeight="1">
      <c r="A145" s="153"/>
      <c r="B145" s="155"/>
      <c r="C145" s="13">
        <v>15</v>
      </c>
      <c r="D145" s="49" t="s">
        <v>414</v>
      </c>
      <c r="E145" s="49">
        <v>96282881.510900006</v>
      </c>
      <c r="F145" s="49">
        <f t="shared" si="41"/>
        <v>-6066891.2400000002</v>
      </c>
      <c r="G145" s="49">
        <v>17187526.4615</v>
      </c>
      <c r="H145" s="49">
        <v>7366082.7692</v>
      </c>
      <c r="I145" s="49">
        <v>1261564.3959999999</v>
      </c>
      <c r="J145" s="49">
        <v>3662941.6540999999</v>
      </c>
      <c r="K145" s="49">
        <f t="shared" si="37"/>
        <v>1831470.82705</v>
      </c>
      <c r="L145" s="49">
        <f t="shared" si="40"/>
        <v>1831470.82705</v>
      </c>
      <c r="M145" s="49">
        <v>70720326.018900007</v>
      </c>
      <c r="N145" s="50">
        <f t="shared" si="27"/>
        <v>188582960.74355</v>
      </c>
      <c r="O145" s="53"/>
      <c r="P145" s="155"/>
      <c r="Q145" s="56">
        <v>2</v>
      </c>
      <c r="R145" s="155"/>
      <c r="S145" s="49" t="s">
        <v>415</v>
      </c>
      <c r="T145" s="49">
        <v>104776674.3195</v>
      </c>
      <c r="U145" s="49">
        <f t="shared" ref="U145:U156" si="45">-3018317.48</f>
        <v>-3018317.48</v>
      </c>
      <c r="V145" s="49">
        <v>18703759.5277</v>
      </c>
      <c r="W145" s="49">
        <v>8015896.9404999996</v>
      </c>
      <c r="X145" s="49">
        <v>1372855.8988999999</v>
      </c>
      <c r="Y145" s="49">
        <v>3986075.6006</v>
      </c>
      <c r="Z145" s="49"/>
      <c r="AA145" s="49">
        <f t="shared" si="44"/>
        <v>3986075.6006</v>
      </c>
      <c r="AB145" s="49">
        <v>68323933.409099996</v>
      </c>
      <c r="AC145" s="50">
        <f t="shared" si="28"/>
        <v>202160878.21630001</v>
      </c>
    </row>
    <row r="146" spans="1:29" ht="24.9" customHeight="1">
      <c r="A146" s="153"/>
      <c r="B146" s="155"/>
      <c r="C146" s="13">
        <v>16</v>
      </c>
      <c r="D146" s="49" t="s">
        <v>416</v>
      </c>
      <c r="E146" s="49">
        <v>87821729.927699998</v>
      </c>
      <c r="F146" s="49">
        <f t="shared" si="41"/>
        <v>-6066891.2400000002</v>
      </c>
      <c r="G146" s="49">
        <v>15677120.2039</v>
      </c>
      <c r="H146" s="49">
        <v>6718765.8015999999</v>
      </c>
      <c r="I146" s="49">
        <v>1150700.5808000001</v>
      </c>
      <c r="J146" s="49">
        <v>3341049.4953999999</v>
      </c>
      <c r="K146" s="49">
        <f t="shared" si="37"/>
        <v>1670524.7476999999</v>
      </c>
      <c r="L146" s="49">
        <f t="shared" si="40"/>
        <v>1670524.7476999999</v>
      </c>
      <c r="M146" s="49">
        <v>61564762.146700002</v>
      </c>
      <c r="N146" s="50">
        <f t="shared" si="27"/>
        <v>168536712.16839999</v>
      </c>
      <c r="O146" s="53"/>
      <c r="P146" s="155"/>
      <c r="Q146" s="56">
        <v>3</v>
      </c>
      <c r="R146" s="155"/>
      <c r="S146" s="49" t="s">
        <v>417</v>
      </c>
      <c r="T146" s="49">
        <v>107282013.5103</v>
      </c>
      <c r="U146" s="49">
        <f t="shared" si="45"/>
        <v>-3018317.48</v>
      </c>
      <c r="V146" s="49">
        <v>19150989.429400001</v>
      </c>
      <c r="W146" s="49">
        <v>8207566.8984000003</v>
      </c>
      <c r="X146" s="49">
        <v>1405682.5725</v>
      </c>
      <c r="Y146" s="49">
        <v>4081387.5723000001</v>
      </c>
      <c r="Z146" s="49"/>
      <c r="AA146" s="49">
        <f t="shared" si="44"/>
        <v>4081387.5723000001</v>
      </c>
      <c r="AB146" s="49">
        <v>72649007.383000001</v>
      </c>
      <c r="AC146" s="50">
        <f t="shared" si="28"/>
        <v>209758329.88589996</v>
      </c>
    </row>
    <row r="147" spans="1:29" ht="24.9" customHeight="1">
      <c r="A147" s="153"/>
      <c r="B147" s="155"/>
      <c r="C147" s="13">
        <v>17</v>
      </c>
      <c r="D147" s="49" t="s">
        <v>418</v>
      </c>
      <c r="E147" s="49">
        <v>111121316.8135</v>
      </c>
      <c r="F147" s="49">
        <f t="shared" si="41"/>
        <v>-6066891.2400000002</v>
      </c>
      <c r="G147" s="49">
        <v>19836346.224800002</v>
      </c>
      <c r="H147" s="49">
        <v>8501291.2391999997</v>
      </c>
      <c r="I147" s="49">
        <v>1455987.7594000001</v>
      </c>
      <c r="J147" s="49">
        <v>4227448.2610999998</v>
      </c>
      <c r="K147" s="49">
        <f t="shared" si="37"/>
        <v>2113724.1305499999</v>
      </c>
      <c r="L147" s="49">
        <f t="shared" si="40"/>
        <v>2113724.1305499999</v>
      </c>
      <c r="M147" s="49">
        <v>77364649.514599994</v>
      </c>
      <c r="N147" s="50">
        <f t="shared" si="27"/>
        <v>214326424.44205001</v>
      </c>
      <c r="O147" s="53"/>
      <c r="P147" s="155"/>
      <c r="Q147" s="56">
        <v>4</v>
      </c>
      <c r="R147" s="155"/>
      <c r="S147" s="49" t="s">
        <v>419</v>
      </c>
      <c r="T147" s="49">
        <v>126578156.10519999</v>
      </c>
      <c r="U147" s="49">
        <f t="shared" si="45"/>
        <v>-3018317.48</v>
      </c>
      <c r="V147" s="49">
        <v>22595557.7291</v>
      </c>
      <c r="W147" s="49">
        <v>9683810.4552999996</v>
      </c>
      <c r="X147" s="49">
        <v>1658513.8764</v>
      </c>
      <c r="Y147" s="49">
        <v>4815481.1451000003</v>
      </c>
      <c r="Z147" s="49"/>
      <c r="AA147" s="49">
        <f t="shared" si="44"/>
        <v>4815481.1451000003</v>
      </c>
      <c r="AB147" s="49">
        <v>83187705.369200006</v>
      </c>
      <c r="AC147" s="50">
        <f t="shared" si="28"/>
        <v>245500907.20029998</v>
      </c>
    </row>
    <row r="148" spans="1:29" ht="24.9" customHeight="1">
      <c r="A148" s="153"/>
      <c r="B148" s="155"/>
      <c r="C148" s="13">
        <v>18</v>
      </c>
      <c r="D148" s="49" t="s">
        <v>420</v>
      </c>
      <c r="E148" s="49">
        <v>104131965.5081</v>
      </c>
      <c r="F148" s="49">
        <f t="shared" si="41"/>
        <v>-6066891.2400000002</v>
      </c>
      <c r="G148" s="49">
        <v>18588672.093800001</v>
      </c>
      <c r="H148" s="49">
        <v>7966573.7544999998</v>
      </c>
      <c r="I148" s="49">
        <v>1364408.4816999999</v>
      </c>
      <c r="J148" s="49">
        <v>3961548.5950000002</v>
      </c>
      <c r="K148" s="49">
        <f t="shared" si="37"/>
        <v>1980774.2975000001</v>
      </c>
      <c r="L148" s="49">
        <f t="shared" si="40"/>
        <v>1980774.2975000001</v>
      </c>
      <c r="M148" s="49">
        <v>78390360.654599994</v>
      </c>
      <c r="N148" s="50">
        <f t="shared" si="27"/>
        <v>206355863.55020002</v>
      </c>
      <c r="O148" s="53"/>
      <c r="P148" s="155"/>
      <c r="Q148" s="56">
        <v>5</v>
      </c>
      <c r="R148" s="155"/>
      <c r="S148" s="49" t="s">
        <v>421</v>
      </c>
      <c r="T148" s="49">
        <v>90382250.665000007</v>
      </c>
      <c r="U148" s="49">
        <f t="shared" si="45"/>
        <v>-3018317.48</v>
      </c>
      <c r="V148" s="49">
        <v>16134200.6032</v>
      </c>
      <c r="W148" s="49">
        <v>6914657.4013999999</v>
      </c>
      <c r="X148" s="49">
        <v>1184250.2808000001</v>
      </c>
      <c r="Y148" s="49">
        <v>3438460.7684999998</v>
      </c>
      <c r="Z148" s="49"/>
      <c r="AA148" s="49">
        <f t="shared" si="44"/>
        <v>3438460.7684999998</v>
      </c>
      <c r="AB148" s="49">
        <v>62992827.357900001</v>
      </c>
      <c r="AC148" s="50">
        <f t="shared" si="28"/>
        <v>178028329.5968</v>
      </c>
    </row>
    <row r="149" spans="1:29" ht="24.9" customHeight="1">
      <c r="A149" s="153"/>
      <c r="B149" s="155"/>
      <c r="C149" s="13">
        <v>19</v>
      </c>
      <c r="D149" s="49" t="s">
        <v>422</v>
      </c>
      <c r="E149" s="49">
        <v>121957699.44140001</v>
      </c>
      <c r="F149" s="49">
        <f t="shared" si="41"/>
        <v>-6066891.2400000002</v>
      </c>
      <c r="G149" s="49">
        <v>21770756.685199998</v>
      </c>
      <c r="H149" s="49">
        <v>9330324.2937000003</v>
      </c>
      <c r="I149" s="49">
        <v>1597973.4820000001</v>
      </c>
      <c r="J149" s="49">
        <v>4639702.6171000004</v>
      </c>
      <c r="K149" s="49">
        <f t="shared" si="37"/>
        <v>2319851.3085500002</v>
      </c>
      <c r="L149" s="49">
        <f t="shared" si="40"/>
        <v>2319851.3085500002</v>
      </c>
      <c r="M149" s="49">
        <v>91992752.700800002</v>
      </c>
      <c r="N149" s="50">
        <f t="shared" si="27"/>
        <v>242902466.67165002</v>
      </c>
      <c r="O149" s="53"/>
      <c r="P149" s="155"/>
      <c r="Q149" s="56">
        <v>6</v>
      </c>
      <c r="R149" s="155"/>
      <c r="S149" s="49" t="s">
        <v>423</v>
      </c>
      <c r="T149" s="49">
        <v>84989531.368699998</v>
      </c>
      <c r="U149" s="49">
        <f t="shared" si="45"/>
        <v>-3018317.48</v>
      </c>
      <c r="V149" s="49">
        <v>15171542.4012</v>
      </c>
      <c r="W149" s="49">
        <v>6502089.6004999997</v>
      </c>
      <c r="X149" s="49">
        <v>1113591.1714000001</v>
      </c>
      <c r="Y149" s="49">
        <v>3233302.6362000001</v>
      </c>
      <c r="Z149" s="49"/>
      <c r="AA149" s="49">
        <f t="shared" si="44"/>
        <v>3233302.6362000001</v>
      </c>
      <c r="AB149" s="49">
        <v>65138485.148900002</v>
      </c>
      <c r="AC149" s="50">
        <f t="shared" si="28"/>
        <v>173130224.84689999</v>
      </c>
    </row>
    <row r="150" spans="1:29" ht="24.9" customHeight="1">
      <c r="A150" s="153"/>
      <c r="B150" s="155"/>
      <c r="C150" s="13">
        <v>20</v>
      </c>
      <c r="D150" s="49" t="s">
        <v>424</v>
      </c>
      <c r="E150" s="49">
        <v>84526167.982600003</v>
      </c>
      <c r="F150" s="49">
        <f t="shared" si="41"/>
        <v>-6066891.2400000002</v>
      </c>
      <c r="G150" s="49">
        <v>15088827.069700001</v>
      </c>
      <c r="H150" s="49">
        <v>6466640.1727</v>
      </c>
      <c r="I150" s="49">
        <v>1107519.8663000001</v>
      </c>
      <c r="J150" s="49">
        <v>3215674.6527999998</v>
      </c>
      <c r="K150" s="49">
        <f t="shared" si="37"/>
        <v>1607837.3263999999</v>
      </c>
      <c r="L150" s="49">
        <f t="shared" si="40"/>
        <v>1607837.3263999999</v>
      </c>
      <c r="M150" s="49">
        <v>62846621.085000001</v>
      </c>
      <c r="N150" s="50">
        <f t="shared" si="27"/>
        <v>165576722.26269999</v>
      </c>
      <c r="O150" s="53"/>
      <c r="P150" s="155"/>
      <c r="Q150" s="56">
        <v>7</v>
      </c>
      <c r="R150" s="155"/>
      <c r="S150" s="49" t="s">
        <v>425</v>
      </c>
      <c r="T150" s="49">
        <v>97108173.124899998</v>
      </c>
      <c r="U150" s="49">
        <f t="shared" si="45"/>
        <v>-3018317.48</v>
      </c>
      <c r="V150" s="49">
        <v>17334849.861400001</v>
      </c>
      <c r="W150" s="49">
        <v>7429221.3690999998</v>
      </c>
      <c r="X150" s="49">
        <v>1272377.9331</v>
      </c>
      <c r="Y150" s="49">
        <v>3694338.6686</v>
      </c>
      <c r="Z150" s="49"/>
      <c r="AA150" s="49">
        <f t="shared" si="44"/>
        <v>3694338.6686</v>
      </c>
      <c r="AB150" s="49">
        <v>67871954.939300001</v>
      </c>
      <c r="AC150" s="50">
        <f t="shared" si="28"/>
        <v>191692598.41640002</v>
      </c>
    </row>
    <row r="151" spans="1:29" ht="24.9" customHeight="1">
      <c r="A151" s="153"/>
      <c r="B151" s="155"/>
      <c r="C151" s="13">
        <v>21</v>
      </c>
      <c r="D151" s="49" t="s">
        <v>426</v>
      </c>
      <c r="E151" s="49">
        <v>115574602.095</v>
      </c>
      <c r="F151" s="49">
        <f t="shared" si="41"/>
        <v>-6066891.2400000002</v>
      </c>
      <c r="G151" s="49">
        <v>20631305.3849</v>
      </c>
      <c r="H151" s="49">
        <v>8841988.0219999999</v>
      </c>
      <c r="I151" s="49">
        <v>1514337.7597000001</v>
      </c>
      <c r="J151" s="49">
        <v>4396866.9978</v>
      </c>
      <c r="K151" s="49">
        <f t="shared" si="37"/>
        <v>2198433.4989</v>
      </c>
      <c r="L151" s="49">
        <f t="shared" si="40"/>
        <v>2198433.4989</v>
      </c>
      <c r="M151" s="49">
        <v>84835333.646500006</v>
      </c>
      <c r="N151" s="50">
        <f t="shared" si="27"/>
        <v>227529109.16700006</v>
      </c>
      <c r="O151" s="53"/>
      <c r="P151" s="155"/>
      <c r="Q151" s="56">
        <v>8</v>
      </c>
      <c r="R151" s="155"/>
      <c r="S151" s="49" t="s">
        <v>427</v>
      </c>
      <c r="T151" s="49">
        <v>151950873.9594</v>
      </c>
      <c r="U151" s="49">
        <f t="shared" si="45"/>
        <v>-3018317.48</v>
      </c>
      <c r="V151" s="49">
        <v>27124859.850900002</v>
      </c>
      <c r="W151" s="49">
        <v>11624939.936100001</v>
      </c>
      <c r="X151" s="49">
        <v>1990964.64</v>
      </c>
      <c r="Y151" s="49">
        <v>5780749.1516000004</v>
      </c>
      <c r="Z151" s="49"/>
      <c r="AA151" s="49">
        <f t="shared" si="44"/>
        <v>5780749.1516000004</v>
      </c>
      <c r="AB151" s="49">
        <v>103224350.9179</v>
      </c>
      <c r="AC151" s="50">
        <f t="shared" si="28"/>
        <v>298678420.97589999</v>
      </c>
    </row>
    <row r="152" spans="1:29" ht="24.9" customHeight="1">
      <c r="A152" s="153"/>
      <c r="B152" s="155"/>
      <c r="C152" s="13">
        <v>22</v>
      </c>
      <c r="D152" s="49" t="s">
        <v>428</v>
      </c>
      <c r="E152" s="49">
        <v>112537085.6013</v>
      </c>
      <c r="F152" s="49">
        <f t="shared" si="41"/>
        <v>-6066891.2400000002</v>
      </c>
      <c r="G152" s="49">
        <v>20089076.129799999</v>
      </c>
      <c r="H152" s="49">
        <v>8609604.0556000005</v>
      </c>
      <c r="I152" s="49">
        <v>1474538.1338</v>
      </c>
      <c r="J152" s="49">
        <v>4281309.1176000005</v>
      </c>
      <c r="K152" s="49">
        <f t="shared" si="37"/>
        <v>2140654.5588000002</v>
      </c>
      <c r="L152" s="49">
        <f t="shared" si="40"/>
        <v>2140654.5588000002</v>
      </c>
      <c r="M152" s="49">
        <v>80261311.531299993</v>
      </c>
      <c r="N152" s="50">
        <f t="shared" si="27"/>
        <v>219045378.77059999</v>
      </c>
      <c r="O152" s="53"/>
      <c r="P152" s="155"/>
      <c r="Q152" s="56">
        <v>9</v>
      </c>
      <c r="R152" s="155"/>
      <c r="S152" s="49" t="s">
        <v>429</v>
      </c>
      <c r="T152" s="49">
        <v>140819644.11399999</v>
      </c>
      <c r="U152" s="49">
        <f t="shared" si="45"/>
        <v>-3018317.48</v>
      </c>
      <c r="V152" s="49">
        <v>25137816.001400001</v>
      </c>
      <c r="W152" s="49">
        <v>10773349.7149</v>
      </c>
      <c r="X152" s="49">
        <v>1845115.6268</v>
      </c>
      <c r="Y152" s="49">
        <v>5357277.7636000002</v>
      </c>
      <c r="Z152" s="49"/>
      <c r="AA152" s="49">
        <f t="shared" si="44"/>
        <v>5357277.7636000002</v>
      </c>
      <c r="AB152" s="49">
        <v>80685104.581300005</v>
      </c>
      <c r="AC152" s="50">
        <f t="shared" si="28"/>
        <v>261599990.32199997</v>
      </c>
    </row>
    <row r="153" spans="1:29" ht="24.9" customHeight="1">
      <c r="A153" s="153"/>
      <c r="B153" s="156"/>
      <c r="C153" s="13">
        <v>23</v>
      </c>
      <c r="D153" s="49" t="s">
        <v>430</v>
      </c>
      <c r="E153" s="49">
        <v>119196686.37809999</v>
      </c>
      <c r="F153" s="49">
        <f t="shared" si="41"/>
        <v>-6066891.2400000002</v>
      </c>
      <c r="G153" s="49">
        <v>21277886.2566</v>
      </c>
      <c r="H153" s="49">
        <v>9119094.1099999994</v>
      </c>
      <c r="I153" s="49">
        <v>1561796.7938999999</v>
      </c>
      <c r="J153" s="49">
        <v>4534663.9061000003</v>
      </c>
      <c r="K153" s="49">
        <f t="shared" si="37"/>
        <v>2267331.9530500001</v>
      </c>
      <c r="L153" s="49">
        <f t="shared" si="40"/>
        <v>2267331.9530500001</v>
      </c>
      <c r="M153" s="49">
        <v>86945633.121800005</v>
      </c>
      <c r="N153" s="50">
        <f t="shared" ref="N153:N216" si="46">E153+F153+J153-K153+G153+M153+H153+I153</f>
        <v>234301537.37345004</v>
      </c>
      <c r="O153" s="53"/>
      <c r="P153" s="155"/>
      <c r="Q153" s="56">
        <v>10</v>
      </c>
      <c r="R153" s="155"/>
      <c r="S153" s="61" t="s">
        <v>431</v>
      </c>
      <c r="T153" s="49">
        <v>107724883.7608</v>
      </c>
      <c r="U153" s="49">
        <f t="shared" si="45"/>
        <v>-3018317.48</v>
      </c>
      <c r="V153" s="49">
        <v>19230046.5165</v>
      </c>
      <c r="W153" s="49">
        <v>8241448.5071</v>
      </c>
      <c r="X153" s="49">
        <v>1411485.3625</v>
      </c>
      <c r="Y153" s="49">
        <v>4098235.9243999999</v>
      </c>
      <c r="Z153" s="49"/>
      <c r="AA153" s="49">
        <f t="shared" si="44"/>
        <v>4098235.9243999999</v>
      </c>
      <c r="AB153" s="49">
        <v>74172454.813199997</v>
      </c>
      <c r="AC153" s="50">
        <f t="shared" si="28"/>
        <v>211860237.40449998</v>
      </c>
    </row>
    <row r="154" spans="1:29" ht="24.9" customHeight="1">
      <c r="A154" s="13"/>
      <c r="B154" s="148" t="s">
        <v>432</v>
      </c>
      <c r="C154" s="149"/>
      <c r="D154" s="50"/>
      <c r="E154" s="50">
        <f>SUM(E131:E153)</f>
        <v>2550067496.2055001</v>
      </c>
      <c r="F154" s="50">
        <f t="shared" ref="F154:N154" si="47">SUM(F131:F153)</f>
        <v>-139538498.51999995</v>
      </c>
      <c r="G154" s="50">
        <f t="shared" si="47"/>
        <v>455214383.71809995</v>
      </c>
      <c r="H154" s="50">
        <f t="shared" si="47"/>
        <v>195091878.73619998</v>
      </c>
      <c r="I154" s="50">
        <f t="shared" si="47"/>
        <v>33412734.538699999</v>
      </c>
      <c r="J154" s="50">
        <f t="shared" si="47"/>
        <v>97013594.795599997</v>
      </c>
      <c r="K154" s="50">
        <f t="shared" si="47"/>
        <v>48506797.397799999</v>
      </c>
      <c r="L154" s="50">
        <f t="shared" si="47"/>
        <v>48506797.397799999</v>
      </c>
      <c r="M154" s="50">
        <f t="shared" si="47"/>
        <v>1827995183.3692</v>
      </c>
      <c r="N154" s="50">
        <f t="shared" si="47"/>
        <v>4970749975.4455004</v>
      </c>
      <c r="O154" s="53"/>
      <c r="P154" s="155"/>
      <c r="Q154" s="56">
        <v>11</v>
      </c>
      <c r="R154" s="155"/>
      <c r="S154" s="49" t="s">
        <v>412</v>
      </c>
      <c r="T154" s="49">
        <v>103113531.2367</v>
      </c>
      <c r="U154" s="49">
        <f t="shared" si="45"/>
        <v>-3018317.48</v>
      </c>
      <c r="V154" s="49">
        <v>18406870.659200002</v>
      </c>
      <c r="W154" s="49">
        <v>7888658.8540000003</v>
      </c>
      <c r="X154" s="49">
        <v>1351064.2568000001</v>
      </c>
      <c r="Y154" s="49">
        <v>3922803.7502000001</v>
      </c>
      <c r="Z154" s="49"/>
      <c r="AA154" s="49">
        <f t="shared" si="44"/>
        <v>3922803.7502000001</v>
      </c>
      <c r="AB154" s="49">
        <v>74131656.756600007</v>
      </c>
      <c r="AC154" s="50">
        <f t="shared" si="28"/>
        <v>205796268.03350002</v>
      </c>
    </row>
    <row r="155" spans="1:29" ht="24.9" customHeight="1">
      <c r="A155" s="153">
        <v>8</v>
      </c>
      <c r="B155" s="154" t="s">
        <v>433</v>
      </c>
      <c r="C155" s="13">
        <v>1</v>
      </c>
      <c r="D155" s="49" t="s">
        <v>434</v>
      </c>
      <c r="E155" s="49">
        <v>100101345.54719999</v>
      </c>
      <c r="F155" s="49">
        <v>0</v>
      </c>
      <c r="G155" s="49">
        <v>17869163.224300001</v>
      </c>
      <c r="H155" s="49">
        <v>7658212.8103999998</v>
      </c>
      <c r="I155" s="49">
        <v>1311596.5325</v>
      </c>
      <c r="J155" s="49">
        <v>3808209.5433999998</v>
      </c>
      <c r="K155" s="49">
        <v>0</v>
      </c>
      <c r="L155" s="49">
        <f t="shared" ref="L155:L200" si="48">J155-K155</f>
        <v>3808209.5433999998</v>
      </c>
      <c r="M155" s="49">
        <v>66254417.968099996</v>
      </c>
      <c r="N155" s="50">
        <f t="shared" si="46"/>
        <v>197002945.6259</v>
      </c>
      <c r="O155" s="53"/>
      <c r="P155" s="155"/>
      <c r="Q155" s="56">
        <v>12</v>
      </c>
      <c r="R155" s="155"/>
      <c r="S155" s="49" t="s">
        <v>435</v>
      </c>
      <c r="T155" s="49">
        <v>109550725.875</v>
      </c>
      <c r="U155" s="49">
        <f t="shared" si="45"/>
        <v>-3018317.48</v>
      </c>
      <c r="V155" s="49">
        <v>19555978.906199999</v>
      </c>
      <c r="W155" s="49">
        <v>8381133.8169</v>
      </c>
      <c r="X155" s="49">
        <v>1435408.7990000001</v>
      </c>
      <c r="Y155" s="49">
        <v>4167697.4219999998</v>
      </c>
      <c r="Z155" s="49"/>
      <c r="AA155" s="49">
        <f t="shared" si="44"/>
        <v>4167697.4219999998</v>
      </c>
      <c r="AB155" s="49">
        <v>69364363.847900003</v>
      </c>
      <c r="AC155" s="50">
        <f t="shared" ref="AC155:AC218" si="49">T155+U155+V155+W155+X155+Y155-Z155+AB155</f>
        <v>209436991.18699998</v>
      </c>
    </row>
    <row r="156" spans="1:29" ht="24.9" customHeight="1">
      <c r="A156" s="153"/>
      <c r="B156" s="155"/>
      <c r="C156" s="13">
        <v>2</v>
      </c>
      <c r="D156" s="49" t="s">
        <v>436</v>
      </c>
      <c r="E156" s="49">
        <v>96794344.255999997</v>
      </c>
      <c r="F156" s="49">
        <v>0</v>
      </c>
      <c r="G156" s="49">
        <v>17278828.044199999</v>
      </c>
      <c r="H156" s="49">
        <v>7405212.0188999996</v>
      </c>
      <c r="I156" s="49">
        <v>1268265.9319</v>
      </c>
      <c r="J156" s="49">
        <v>3682399.5076000001</v>
      </c>
      <c r="K156" s="49">
        <v>0</v>
      </c>
      <c r="L156" s="49">
        <f t="shared" si="48"/>
        <v>3682399.5076000001</v>
      </c>
      <c r="M156" s="49">
        <v>72319889.037599996</v>
      </c>
      <c r="N156" s="50">
        <f t="shared" si="46"/>
        <v>198748938.79619998</v>
      </c>
      <c r="O156" s="53"/>
      <c r="P156" s="156"/>
      <c r="Q156" s="56">
        <v>13</v>
      </c>
      <c r="R156" s="156"/>
      <c r="S156" s="49" t="s">
        <v>437</v>
      </c>
      <c r="T156" s="49">
        <v>87943512.256099999</v>
      </c>
      <c r="U156" s="49">
        <f t="shared" si="45"/>
        <v>-3018317.48</v>
      </c>
      <c r="V156" s="49">
        <v>15698859.654999999</v>
      </c>
      <c r="W156" s="49">
        <v>6728082.7093000002</v>
      </c>
      <c r="X156" s="49">
        <v>1152296.2564000001</v>
      </c>
      <c r="Y156" s="49">
        <v>3345682.5263</v>
      </c>
      <c r="Z156" s="49"/>
      <c r="AA156" s="49">
        <f t="shared" si="44"/>
        <v>3345682.5263</v>
      </c>
      <c r="AB156" s="49">
        <v>61975435.821599998</v>
      </c>
      <c r="AC156" s="50">
        <f t="shared" si="49"/>
        <v>173825551.74469998</v>
      </c>
    </row>
    <row r="157" spans="1:29" ht="24.9" customHeight="1">
      <c r="A157" s="153"/>
      <c r="B157" s="155"/>
      <c r="C157" s="13">
        <v>3</v>
      </c>
      <c r="D157" s="49" t="s">
        <v>438</v>
      </c>
      <c r="E157" s="49">
        <v>135798271.74000001</v>
      </c>
      <c r="F157" s="49">
        <v>0</v>
      </c>
      <c r="G157" s="49">
        <v>24241447.205600001</v>
      </c>
      <c r="H157" s="49">
        <v>10389191.659600001</v>
      </c>
      <c r="I157" s="49">
        <v>1779322.1595999999</v>
      </c>
      <c r="J157" s="49">
        <v>5166246.983</v>
      </c>
      <c r="K157" s="49">
        <v>0</v>
      </c>
      <c r="L157" s="49">
        <f t="shared" si="48"/>
        <v>5166246.983</v>
      </c>
      <c r="M157" s="49">
        <v>93422083.828700006</v>
      </c>
      <c r="N157" s="50">
        <f t="shared" si="46"/>
        <v>270796563.57650006</v>
      </c>
      <c r="O157" s="53"/>
      <c r="P157" s="13"/>
      <c r="Q157" s="149" t="s">
        <v>439</v>
      </c>
      <c r="R157" s="150"/>
      <c r="S157" s="50"/>
      <c r="T157" s="50">
        <f t="shared" ref="T157" si="50">SUM(T144:T156)</f>
        <v>1405174620.1715</v>
      </c>
      <c r="U157" s="50">
        <f t="shared" ref="U157" si="51">SUM(U136:U156)</f>
        <v>-39238127.239999995</v>
      </c>
      <c r="V157" s="50">
        <f t="shared" ref="V157:Y157" si="52">SUM(V144:V156)</f>
        <v>250838732.57859999</v>
      </c>
      <c r="W157" s="50">
        <f t="shared" si="52"/>
        <v>107502313.9624</v>
      </c>
      <c r="X157" s="50">
        <f t="shared" si="52"/>
        <v>18411562.295400001</v>
      </c>
      <c r="Y157" s="50">
        <f t="shared" si="52"/>
        <v>53457816.870200001</v>
      </c>
      <c r="Z157" s="50">
        <f t="shared" ref="Z157:AC157" si="53">SUM(Z144:Z156)</f>
        <v>0</v>
      </c>
      <c r="AA157" s="50">
        <f t="shared" si="44"/>
        <v>53457816.870200001</v>
      </c>
      <c r="AB157" s="50">
        <f t="shared" si="53"/>
        <v>952178167.2312001</v>
      </c>
      <c r="AC157" s="50">
        <f t="shared" si="53"/>
        <v>2748325085.8692994</v>
      </c>
    </row>
    <row r="158" spans="1:29" ht="24.9" customHeight="1">
      <c r="A158" s="153"/>
      <c r="B158" s="155"/>
      <c r="C158" s="13">
        <v>4</v>
      </c>
      <c r="D158" s="49" t="s">
        <v>440</v>
      </c>
      <c r="E158" s="49">
        <v>78223910.648300007</v>
      </c>
      <c r="F158" s="49">
        <v>0</v>
      </c>
      <c r="G158" s="49">
        <v>13963806.578</v>
      </c>
      <c r="H158" s="49">
        <v>5984488.5334000001</v>
      </c>
      <c r="I158" s="49">
        <v>1024943.3652</v>
      </c>
      <c r="J158" s="49">
        <v>2975914.4737</v>
      </c>
      <c r="K158" s="49">
        <v>0</v>
      </c>
      <c r="L158" s="49">
        <f t="shared" si="48"/>
        <v>2975914.4737</v>
      </c>
      <c r="M158" s="49">
        <v>62862259.554499999</v>
      </c>
      <c r="N158" s="50">
        <f t="shared" si="46"/>
        <v>165035323.15310001</v>
      </c>
      <c r="O158" s="53"/>
      <c r="P158" s="154">
        <v>26</v>
      </c>
      <c r="Q158" s="56">
        <v>1</v>
      </c>
      <c r="R158" s="154" t="s">
        <v>115</v>
      </c>
      <c r="S158" s="49" t="s">
        <v>441</v>
      </c>
      <c r="T158" s="49">
        <v>96700427.481299996</v>
      </c>
      <c r="U158" s="49">
        <v>0</v>
      </c>
      <c r="V158" s="49">
        <v>17262062.893100001</v>
      </c>
      <c r="W158" s="49">
        <v>7398026.9541999996</v>
      </c>
      <c r="X158" s="49">
        <v>1267035.3699</v>
      </c>
      <c r="Y158" s="49">
        <v>3678826.5808999999</v>
      </c>
      <c r="Z158" s="49">
        <f t="shared" ref="Z158:Z182" si="54">Y158/2</f>
        <v>1839413.29045</v>
      </c>
      <c r="AA158" s="49">
        <f t="shared" si="44"/>
        <v>1839413.29045</v>
      </c>
      <c r="AB158" s="49">
        <v>71368884.525399998</v>
      </c>
      <c r="AC158" s="50">
        <f t="shared" si="49"/>
        <v>195835850.51435</v>
      </c>
    </row>
    <row r="159" spans="1:29" ht="24.9" customHeight="1">
      <c r="A159" s="153"/>
      <c r="B159" s="155"/>
      <c r="C159" s="13">
        <v>5</v>
      </c>
      <c r="D159" s="49" t="s">
        <v>442</v>
      </c>
      <c r="E159" s="49">
        <v>108268247.51540001</v>
      </c>
      <c r="F159" s="49">
        <v>0</v>
      </c>
      <c r="G159" s="49">
        <v>19327042.771400001</v>
      </c>
      <c r="H159" s="49">
        <v>8283018.3306</v>
      </c>
      <c r="I159" s="49">
        <v>1418604.8873999999</v>
      </c>
      <c r="J159" s="49">
        <v>4118907.4051000001</v>
      </c>
      <c r="K159" s="49">
        <v>0</v>
      </c>
      <c r="L159" s="49">
        <f t="shared" si="48"/>
        <v>4118907.4051000001</v>
      </c>
      <c r="M159" s="49">
        <v>78396559.573699996</v>
      </c>
      <c r="N159" s="50">
        <f t="shared" si="46"/>
        <v>219812380.48360002</v>
      </c>
      <c r="O159" s="53"/>
      <c r="P159" s="155"/>
      <c r="Q159" s="56">
        <v>2</v>
      </c>
      <c r="R159" s="155"/>
      <c r="S159" s="49" t="s">
        <v>443</v>
      </c>
      <c r="T159" s="49">
        <v>83023910.361900002</v>
      </c>
      <c r="U159" s="49">
        <v>0</v>
      </c>
      <c r="V159" s="49">
        <v>14820657.980799999</v>
      </c>
      <c r="W159" s="49">
        <v>6351710.5631999997</v>
      </c>
      <c r="X159" s="49">
        <v>1087836.2557999999</v>
      </c>
      <c r="Y159" s="49">
        <v>3158523.4548999998</v>
      </c>
      <c r="Z159" s="49">
        <f t="shared" si="54"/>
        <v>1579261.7274499999</v>
      </c>
      <c r="AA159" s="49">
        <f t="shared" si="44"/>
        <v>1579261.7274499999</v>
      </c>
      <c r="AB159" s="49">
        <v>59290419.886399999</v>
      </c>
      <c r="AC159" s="50">
        <f t="shared" si="49"/>
        <v>166153796.77555001</v>
      </c>
    </row>
    <row r="160" spans="1:29" ht="24.9" customHeight="1">
      <c r="A160" s="153"/>
      <c r="B160" s="155"/>
      <c r="C160" s="13">
        <v>6</v>
      </c>
      <c r="D160" s="49" t="s">
        <v>444</v>
      </c>
      <c r="E160" s="49">
        <v>77995950.228400007</v>
      </c>
      <c r="F160" s="49">
        <v>0</v>
      </c>
      <c r="G160" s="49">
        <v>13923113.1994</v>
      </c>
      <c r="H160" s="49">
        <v>5967048.5140000004</v>
      </c>
      <c r="I160" s="49">
        <v>1021956.4714</v>
      </c>
      <c r="J160" s="49">
        <v>2967242.0523999999</v>
      </c>
      <c r="K160" s="49">
        <v>0</v>
      </c>
      <c r="L160" s="49">
        <f t="shared" si="48"/>
        <v>2967242.0523999999</v>
      </c>
      <c r="M160" s="49">
        <v>60802677.663199998</v>
      </c>
      <c r="N160" s="50">
        <f t="shared" si="46"/>
        <v>162677988.12879997</v>
      </c>
      <c r="O160" s="53"/>
      <c r="P160" s="155"/>
      <c r="Q160" s="56">
        <v>3</v>
      </c>
      <c r="R160" s="155"/>
      <c r="S160" s="49" t="s">
        <v>445</v>
      </c>
      <c r="T160" s="49">
        <v>95079613.503700003</v>
      </c>
      <c r="U160" s="49">
        <v>0</v>
      </c>
      <c r="V160" s="49">
        <v>16972730.223700002</v>
      </c>
      <c r="W160" s="49">
        <v>7274027.2386999996</v>
      </c>
      <c r="X160" s="49">
        <v>1245798.3526999999</v>
      </c>
      <c r="Y160" s="49">
        <v>3617165.0795999998</v>
      </c>
      <c r="Z160" s="49">
        <f t="shared" si="54"/>
        <v>1808582.5397999999</v>
      </c>
      <c r="AA160" s="49">
        <f t="shared" si="44"/>
        <v>1808582.5397999999</v>
      </c>
      <c r="AB160" s="49">
        <v>80212303.266599998</v>
      </c>
      <c r="AC160" s="50">
        <f t="shared" si="49"/>
        <v>202593055.1252</v>
      </c>
    </row>
    <row r="161" spans="1:29" ht="24.9" customHeight="1">
      <c r="A161" s="153"/>
      <c r="B161" s="155"/>
      <c r="C161" s="13">
        <v>7</v>
      </c>
      <c r="D161" s="49" t="s">
        <v>446</v>
      </c>
      <c r="E161" s="49">
        <v>130746517.36399999</v>
      </c>
      <c r="F161" s="49">
        <v>0</v>
      </c>
      <c r="G161" s="49">
        <v>23339654.896899998</v>
      </c>
      <c r="H161" s="49">
        <v>10002709.241599999</v>
      </c>
      <c r="I161" s="49">
        <v>1713130.6066000001</v>
      </c>
      <c r="J161" s="49">
        <v>4974060.3631999996</v>
      </c>
      <c r="K161" s="49">
        <v>0</v>
      </c>
      <c r="L161" s="49">
        <f t="shared" si="48"/>
        <v>4974060.3631999996</v>
      </c>
      <c r="M161" s="49">
        <v>87276296.584999993</v>
      </c>
      <c r="N161" s="50">
        <f t="shared" si="46"/>
        <v>258052369.0573</v>
      </c>
      <c r="O161" s="53"/>
      <c r="P161" s="155"/>
      <c r="Q161" s="56">
        <v>4</v>
      </c>
      <c r="R161" s="155"/>
      <c r="S161" s="49" t="s">
        <v>447</v>
      </c>
      <c r="T161" s="49">
        <v>154775643.87729999</v>
      </c>
      <c r="U161" s="49">
        <v>0</v>
      </c>
      <c r="V161" s="49">
        <v>27629111.5616</v>
      </c>
      <c r="W161" s="49">
        <v>11841047.812100001</v>
      </c>
      <c r="X161" s="49">
        <v>2027976.7142</v>
      </c>
      <c r="Y161" s="49">
        <v>5888213.3989000004</v>
      </c>
      <c r="Z161" s="49">
        <f t="shared" si="54"/>
        <v>2944106.6994500002</v>
      </c>
      <c r="AA161" s="49">
        <f t="shared" si="44"/>
        <v>2944106.6994500002</v>
      </c>
      <c r="AB161" s="49">
        <v>77617866.853400007</v>
      </c>
      <c r="AC161" s="50">
        <f t="shared" si="49"/>
        <v>276835753.51805001</v>
      </c>
    </row>
    <row r="162" spans="1:29" ht="24.9" customHeight="1">
      <c r="A162" s="153"/>
      <c r="B162" s="155"/>
      <c r="C162" s="13">
        <v>8</v>
      </c>
      <c r="D162" s="49" t="s">
        <v>448</v>
      </c>
      <c r="E162" s="49">
        <v>86523538.8336</v>
      </c>
      <c r="F162" s="49">
        <v>0</v>
      </c>
      <c r="G162" s="49">
        <v>15445379.1776</v>
      </c>
      <c r="H162" s="49">
        <v>6619448.2188999997</v>
      </c>
      <c r="I162" s="49">
        <v>1133690.79</v>
      </c>
      <c r="J162" s="49">
        <v>3291661.7105999999</v>
      </c>
      <c r="K162" s="49">
        <v>0</v>
      </c>
      <c r="L162" s="49">
        <f t="shared" si="48"/>
        <v>3291661.7105999999</v>
      </c>
      <c r="M162" s="49">
        <v>67171014.305700004</v>
      </c>
      <c r="N162" s="50">
        <f t="shared" si="46"/>
        <v>180184733.03639999</v>
      </c>
      <c r="O162" s="53"/>
      <c r="P162" s="155"/>
      <c r="Q162" s="56">
        <v>5</v>
      </c>
      <c r="R162" s="155"/>
      <c r="S162" s="49" t="s">
        <v>449</v>
      </c>
      <c r="T162" s="49">
        <v>92904962.816799998</v>
      </c>
      <c r="U162" s="49">
        <v>0</v>
      </c>
      <c r="V162" s="49">
        <v>16584531.764799999</v>
      </c>
      <c r="W162" s="49">
        <v>7107656.4705999997</v>
      </c>
      <c r="X162" s="49">
        <v>1217304.5869</v>
      </c>
      <c r="Y162" s="49">
        <v>3534433.6691000001</v>
      </c>
      <c r="Z162" s="49">
        <f t="shared" si="54"/>
        <v>1767216.83455</v>
      </c>
      <c r="AA162" s="49">
        <f t="shared" si="44"/>
        <v>1767216.83455</v>
      </c>
      <c r="AB162" s="49">
        <v>73681094.382599995</v>
      </c>
      <c r="AC162" s="50">
        <f t="shared" si="49"/>
        <v>193262766.85624999</v>
      </c>
    </row>
    <row r="163" spans="1:29" ht="24.9" customHeight="1">
      <c r="A163" s="153"/>
      <c r="B163" s="155"/>
      <c r="C163" s="13">
        <v>9</v>
      </c>
      <c r="D163" s="49" t="s">
        <v>450</v>
      </c>
      <c r="E163" s="49">
        <v>102759822.4554</v>
      </c>
      <c r="F163" s="49">
        <v>0</v>
      </c>
      <c r="G163" s="49">
        <v>18343729.850200001</v>
      </c>
      <c r="H163" s="49">
        <v>7861598.5071999999</v>
      </c>
      <c r="I163" s="49">
        <v>1346429.7216</v>
      </c>
      <c r="J163" s="49">
        <v>3909347.4160000002</v>
      </c>
      <c r="K163" s="49">
        <v>0</v>
      </c>
      <c r="L163" s="49">
        <f t="shared" si="48"/>
        <v>3909347.4160000002</v>
      </c>
      <c r="M163" s="49">
        <v>74669697.1039</v>
      </c>
      <c r="N163" s="50">
        <f t="shared" si="46"/>
        <v>208890625.05430001</v>
      </c>
      <c r="O163" s="53"/>
      <c r="P163" s="155"/>
      <c r="Q163" s="56">
        <v>6</v>
      </c>
      <c r="R163" s="155"/>
      <c r="S163" s="49" t="s">
        <v>451</v>
      </c>
      <c r="T163" s="49">
        <v>97848616.268999994</v>
      </c>
      <c r="U163" s="49">
        <v>0</v>
      </c>
      <c r="V163" s="49">
        <v>17467026.899799999</v>
      </c>
      <c r="W163" s="49">
        <v>7485868.6714000003</v>
      </c>
      <c r="X163" s="49">
        <v>1282079.7274</v>
      </c>
      <c r="Y163" s="49">
        <v>3722507.747</v>
      </c>
      <c r="Z163" s="49">
        <f t="shared" si="54"/>
        <v>1861253.8735</v>
      </c>
      <c r="AA163" s="49">
        <f t="shared" si="44"/>
        <v>1861253.8735</v>
      </c>
      <c r="AB163" s="49">
        <v>75754915.595599994</v>
      </c>
      <c r="AC163" s="50">
        <f t="shared" si="49"/>
        <v>201699761.03669998</v>
      </c>
    </row>
    <row r="164" spans="1:29" ht="24.9" customHeight="1">
      <c r="A164" s="153"/>
      <c r="B164" s="155"/>
      <c r="C164" s="13">
        <v>10</v>
      </c>
      <c r="D164" s="49" t="s">
        <v>452</v>
      </c>
      <c r="E164" s="49">
        <v>87588573.394700006</v>
      </c>
      <c r="F164" s="49">
        <v>0</v>
      </c>
      <c r="G164" s="49">
        <v>15635499.2634</v>
      </c>
      <c r="H164" s="49">
        <v>6700928.2556999996</v>
      </c>
      <c r="I164" s="49">
        <v>1147645.6037999999</v>
      </c>
      <c r="J164" s="49">
        <v>3332179.3955000001</v>
      </c>
      <c r="K164" s="49">
        <v>0</v>
      </c>
      <c r="L164" s="49">
        <f t="shared" si="48"/>
        <v>3332179.3955000001</v>
      </c>
      <c r="M164" s="49">
        <v>65529332.507700004</v>
      </c>
      <c r="N164" s="50">
        <f t="shared" si="46"/>
        <v>179934158.4208</v>
      </c>
      <c r="O164" s="53"/>
      <c r="P164" s="155"/>
      <c r="Q164" s="56">
        <v>7</v>
      </c>
      <c r="R164" s="155"/>
      <c r="S164" s="49" t="s">
        <v>453</v>
      </c>
      <c r="T164" s="49">
        <v>92681003.829300001</v>
      </c>
      <c r="U164" s="49">
        <v>0</v>
      </c>
      <c r="V164" s="49">
        <v>16544552.684800001</v>
      </c>
      <c r="W164" s="49">
        <v>7090522.5790999997</v>
      </c>
      <c r="X164" s="49">
        <v>1214370.1225000001</v>
      </c>
      <c r="Y164" s="49">
        <v>3525913.4764999999</v>
      </c>
      <c r="Z164" s="49">
        <f t="shared" si="54"/>
        <v>1762956.7382499999</v>
      </c>
      <c r="AA164" s="49">
        <f t="shared" si="44"/>
        <v>1762956.7382499999</v>
      </c>
      <c r="AB164" s="49">
        <v>70498365.992799997</v>
      </c>
      <c r="AC164" s="50">
        <f t="shared" si="49"/>
        <v>189791771.94674999</v>
      </c>
    </row>
    <row r="165" spans="1:29" ht="24.9" customHeight="1">
      <c r="A165" s="153"/>
      <c r="B165" s="155"/>
      <c r="C165" s="13">
        <v>11</v>
      </c>
      <c r="D165" s="49" t="s">
        <v>454</v>
      </c>
      <c r="E165" s="49">
        <v>126197403.667</v>
      </c>
      <c r="F165" s="49">
        <v>0</v>
      </c>
      <c r="G165" s="49">
        <v>22527589.337400001</v>
      </c>
      <c r="H165" s="49">
        <v>9654681.1446000002</v>
      </c>
      <c r="I165" s="49">
        <v>1653524.9967</v>
      </c>
      <c r="J165" s="49">
        <v>4800995.9742999999</v>
      </c>
      <c r="K165" s="49">
        <v>0</v>
      </c>
      <c r="L165" s="49">
        <f t="shared" si="48"/>
        <v>4800995.9742999999</v>
      </c>
      <c r="M165" s="49">
        <v>94434195.616400003</v>
      </c>
      <c r="N165" s="50">
        <f t="shared" si="46"/>
        <v>259268390.73639998</v>
      </c>
      <c r="O165" s="53"/>
      <c r="P165" s="155"/>
      <c r="Q165" s="56">
        <v>8</v>
      </c>
      <c r="R165" s="155"/>
      <c r="S165" s="49" t="s">
        <v>455</v>
      </c>
      <c r="T165" s="49">
        <v>82816348.967099994</v>
      </c>
      <c r="U165" s="49">
        <v>0</v>
      </c>
      <c r="V165" s="49">
        <v>14783606.0469</v>
      </c>
      <c r="W165" s="49">
        <v>6335831.1628999999</v>
      </c>
      <c r="X165" s="49">
        <v>1085116.6440000001</v>
      </c>
      <c r="Y165" s="49">
        <v>3150627.0846000002</v>
      </c>
      <c r="Z165" s="49">
        <f t="shared" si="54"/>
        <v>1575313.5423000001</v>
      </c>
      <c r="AA165" s="49">
        <f t="shared" si="44"/>
        <v>1575313.5423000001</v>
      </c>
      <c r="AB165" s="49">
        <v>64659924.108599998</v>
      </c>
      <c r="AC165" s="50">
        <f t="shared" si="49"/>
        <v>171256140.4718</v>
      </c>
    </row>
    <row r="166" spans="1:29" ht="24.9" customHeight="1">
      <c r="A166" s="153"/>
      <c r="B166" s="155"/>
      <c r="C166" s="13">
        <v>12</v>
      </c>
      <c r="D166" s="49" t="s">
        <v>456</v>
      </c>
      <c r="E166" s="49">
        <v>89375016.616300002</v>
      </c>
      <c r="F166" s="49">
        <v>0</v>
      </c>
      <c r="G166" s="49">
        <v>15954398.5284</v>
      </c>
      <c r="H166" s="49">
        <v>6837599.3693000004</v>
      </c>
      <c r="I166" s="49">
        <v>1171052.8089999999</v>
      </c>
      <c r="J166" s="49">
        <v>3400142.0197999999</v>
      </c>
      <c r="K166" s="49">
        <v>0</v>
      </c>
      <c r="L166" s="49">
        <f t="shared" si="48"/>
        <v>3400142.0197999999</v>
      </c>
      <c r="M166" s="49">
        <v>69475704.521200001</v>
      </c>
      <c r="N166" s="50">
        <f t="shared" si="46"/>
        <v>186213913.86399999</v>
      </c>
      <c r="O166" s="53"/>
      <c r="P166" s="155"/>
      <c r="Q166" s="56">
        <v>9</v>
      </c>
      <c r="R166" s="155"/>
      <c r="S166" s="49" t="s">
        <v>457</v>
      </c>
      <c r="T166" s="49">
        <v>89363608.009299994</v>
      </c>
      <c r="U166" s="49">
        <v>0</v>
      </c>
      <c r="V166" s="49">
        <v>15952361.969799999</v>
      </c>
      <c r="W166" s="49">
        <v>6836726.5584000004</v>
      </c>
      <c r="X166" s="49">
        <v>1170903.3256000001</v>
      </c>
      <c r="Y166" s="49">
        <v>3399707.9959999998</v>
      </c>
      <c r="Z166" s="49">
        <f t="shared" si="54"/>
        <v>1699853.9979999999</v>
      </c>
      <c r="AA166" s="49">
        <f t="shared" si="44"/>
        <v>1699853.9979999999</v>
      </c>
      <c r="AB166" s="49">
        <v>69652006.309400007</v>
      </c>
      <c r="AC166" s="50">
        <f t="shared" si="49"/>
        <v>184675460.17050001</v>
      </c>
    </row>
    <row r="167" spans="1:29" ht="24.9" customHeight="1">
      <c r="A167" s="153"/>
      <c r="B167" s="155"/>
      <c r="C167" s="13">
        <v>13</v>
      </c>
      <c r="D167" s="49" t="s">
        <v>458</v>
      </c>
      <c r="E167" s="49">
        <v>103117952.0597</v>
      </c>
      <c r="F167" s="49">
        <v>0</v>
      </c>
      <c r="G167" s="49">
        <v>18407659.8235</v>
      </c>
      <c r="H167" s="49">
        <v>7888997.0672000004</v>
      </c>
      <c r="I167" s="49">
        <v>1351122.1814999999</v>
      </c>
      <c r="J167" s="49">
        <v>3922971.9339000001</v>
      </c>
      <c r="K167" s="49">
        <v>0</v>
      </c>
      <c r="L167" s="49">
        <f t="shared" si="48"/>
        <v>3922971.9339000001</v>
      </c>
      <c r="M167" s="49">
        <v>84017411.822899997</v>
      </c>
      <c r="N167" s="50">
        <f t="shared" si="46"/>
        <v>218706114.88869998</v>
      </c>
      <c r="O167" s="53"/>
      <c r="P167" s="155"/>
      <c r="Q167" s="56">
        <v>10</v>
      </c>
      <c r="R167" s="155"/>
      <c r="S167" s="49" t="s">
        <v>459</v>
      </c>
      <c r="T167" s="49">
        <v>98414435.303399995</v>
      </c>
      <c r="U167" s="49">
        <v>0</v>
      </c>
      <c r="V167" s="49">
        <v>17568031.662799999</v>
      </c>
      <c r="W167" s="49">
        <v>7529156.4269000003</v>
      </c>
      <c r="X167" s="49">
        <v>1289493.4767</v>
      </c>
      <c r="Y167" s="49">
        <v>3744033.5060999999</v>
      </c>
      <c r="Z167" s="49">
        <f t="shared" si="54"/>
        <v>1872016.7530499999</v>
      </c>
      <c r="AA167" s="49">
        <f t="shared" si="44"/>
        <v>1872016.7530499999</v>
      </c>
      <c r="AB167" s="49">
        <v>74414659.438999996</v>
      </c>
      <c r="AC167" s="50">
        <f t="shared" si="49"/>
        <v>201087793.06184998</v>
      </c>
    </row>
    <row r="168" spans="1:29" ht="24.9" customHeight="1">
      <c r="A168" s="153"/>
      <c r="B168" s="155"/>
      <c r="C168" s="13">
        <v>14</v>
      </c>
      <c r="D168" s="49" t="s">
        <v>460</v>
      </c>
      <c r="E168" s="49">
        <v>91150896.861300007</v>
      </c>
      <c r="F168" s="49">
        <v>0</v>
      </c>
      <c r="G168" s="49">
        <v>16271412.1888</v>
      </c>
      <c r="H168" s="49">
        <v>6973462.3666000003</v>
      </c>
      <c r="I168" s="49">
        <v>1194321.6109</v>
      </c>
      <c r="J168" s="49">
        <v>3467702.7908000001</v>
      </c>
      <c r="K168" s="49">
        <v>0</v>
      </c>
      <c r="L168" s="49">
        <f t="shared" si="48"/>
        <v>3467702.7908000001</v>
      </c>
      <c r="M168" s="49">
        <v>64628095.4384</v>
      </c>
      <c r="N168" s="50">
        <f t="shared" si="46"/>
        <v>183685891.25680003</v>
      </c>
      <c r="O168" s="53"/>
      <c r="P168" s="155"/>
      <c r="Q168" s="56">
        <v>11</v>
      </c>
      <c r="R168" s="155"/>
      <c r="S168" s="49" t="s">
        <v>461</v>
      </c>
      <c r="T168" s="49">
        <v>96130699.406000003</v>
      </c>
      <c r="U168" s="49">
        <v>0</v>
      </c>
      <c r="V168" s="49">
        <v>17160360.324499998</v>
      </c>
      <c r="W168" s="49">
        <v>7354440.1390000004</v>
      </c>
      <c r="X168" s="49">
        <v>1259570.4016</v>
      </c>
      <c r="Y168" s="49">
        <v>3657152.1080999998</v>
      </c>
      <c r="Z168" s="49">
        <f t="shared" si="54"/>
        <v>1828576.0540499999</v>
      </c>
      <c r="AA168" s="49">
        <f t="shared" si="44"/>
        <v>1828576.0540499999</v>
      </c>
      <c r="AB168" s="49">
        <v>67724258.1382</v>
      </c>
      <c r="AC168" s="50">
        <f t="shared" si="49"/>
        <v>191457904.46335</v>
      </c>
    </row>
    <row r="169" spans="1:29" ht="24.9" customHeight="1">
      <c r="A169" s="153"/>
      <c r="B169" s="155"/>
      <c r="C169" s="13">
        <v>15</v>
      </c>
      <c r="D169" s="49" t="s">
        <v>462</v>
      </c>
      <c r="E169" s="49">
        <v>83884306.364999995</v>
      </c>
      <c r="F169" s="49">
        <v>0</v>
      </c>
      <c r="G169" s="49">
        <v>14974247.8905</v>
      </c>
      <c r="H169" s="49">
        <v>6417534.8102000002</v>
      </c>
      <c r="I169" s="49">
        <v>1099109.7549000001</v>
      </c>
      <c r="J169" s="49">
        <v>3191255.9646000001</v>
      </c>
      <c r="K169" s="49">
        <v>0</v>
      </c>
      <c r="L169" s="49">
        <f t="shared" si="48"/>
        <v>3191255.9646000001</v>
      </c>
      <c r="M169" s="49">
        <v>59953438.116999999</v>
      </c>
      <c r="N169" s="50">
        <f t="shared" si="46"/>
        <v>169519892.90219998</v>
      </c>
      <c r="O169" s="53"/>
      <c r="P169" s="155"/>
      <c r="Q169" s="56">
        <v>12</v>
      </c>
      <c r="R169" s="155"/>
      <c r="S169" s="49" t="s">
        <v>463</v>
      </c>
      <c r="T169" s="49">
        <v>111859683.9232</v>
      </c>
      <c r="U169" s="49">
        <v>0</v>
      </c>
      <c r="V169" s="49">
        <v>19968152.6688</v>
      </c>
      <c r="W169" s="49">
        <v>8557779.7151999995</v>
      </c>
      <c r="X169" s="49">
        <v>1465662.3521</v>
      </c>
      <c r="Y169" s="49">
        <v>4255538.3598999996</v>
      </c>
      <c r="Z169" s="49">
        <f t="shared" si="54"/>
        <v>2127769.1799499998</v>
      </c>
      <c r="AA169" s="49">
        <f t="shared" si="44"/>
        <v>2127769.1799499998</v>
      </c>
      <c r="AB169" s="49">
        <v>83689897.610499993</v>
      </c>
      <c r="AC169" s="50">
        <f t="shared" si="49"/>
        <v>227668945.44975001</v>
      </c>
    </row>
    <row r="170" spans="1:29" ht="24.9" customHeight="1">
      <c r="A170" s="153"/>
      <c r="B170" s="155"/>
      <c r="C170" s="13">
        <v>16</v>
      </c>
      <c r="D170" s="49" t="s">
        <v>464</v>
      </c>
      <c r="E170" s="49">
        <v>122913987.8847</v>
      </c>
      <c r="F170" s="49">
        <v>0</v>
      </c>
      <c r="G170" s="49">
        <v>21941464.4234</v>
      </c>
      <c r="H170" s="49">
        <v>9403484.7529000007</v>
      </c>
      <c r="I170" s="49">
        <v>1610503.4295999999</v>
      </c>
      <c r="J170" s="49">
        <v>4676083.2147000004</v>
      </c>
      <c r="K170" s="49">
        <v>0</v>
      </c>
      <c r="L170" s="49">
        <f t="shared" si="48"/>
        <v>4676083.2147000004</v>
      </c>
      <c r="M170" s="49">
        <v>75275428.249699995</v>
      </c>
      <c r="N170" s="50">
        <f t="shared" si="46"/>
        <v>235820951.95499998</v>
      </c>
      <c r="O170" s="53"/>
      <c r="P170" s="155"/>
      <c r="Q170" s="56">
        <v>13</v>
      </c>
      <c r="R170" s="155"/>
      <c r="S170" s="49" t="s">
        <v>465</v>
      </c>
      <c r="T170" s="49">
        <v>114585823.3954</v>
      </c>
      <c r="U170" s="49">
        <v>0</v>
      </c>
      <c r="V170" s="49">
        <v>20454797.787700001</v>
      </c>
      <c r="W170" s="49">
        <v>8766341.909</v>
      </c>
      <c r="X170" s="49">
        <v>1501382.1025</v>
      </c>
      <c r="Y170" s="49">
        <v>4359250.3558999998</v>
      </c>
      <c r="Z170" s="49">
        <f t="shared" si="54"/>
        <v>2179625.1779499999</v>
      </c>
      <c r="AA170" s="49">
        <f t="shared" si="44"/>
        <v>2179625.1779499999</v>
      </c>
      <c r="AB170" s="49">
        <v>79167873.018399999</v>
      </c>
      <c r="AC170" s="50">
        <f t="shared" si="49"/>
        <v>226655843.39095002</v>
      </c>
    </row>
    <row r="171" spans="1:29" ht="24.9" customHeight="1">
      <c r="A171" s="153"/>
      <c r="B171" s="155"/>
      <c r="C171" s="13">
        <v>17</v>
      </c>
      <c r="D171" s="49" t="s">
        <v>466</v>
      </c>
      <c r="E171" s="49">
        <v>126675359.2515</v>
      </c>
      <c r="F171" s="49">
        <v>0</v>
      </c>
      <c r="G171" s="49">
        <v>22612909.532699998</v>
      </c>
      <c r="H171" s="49">
        <v>9691246.9426000006</v>
      </c>
      <c r="I171" s="49">
        <v>1659787.4987999999</v>
      </c>
      <c r="J171" s="49">
        <v>4819179.0968000004</v>
      </c>
      <c r="K171" s="49">
        <v>0</v>
      </c>
      <c r="L171" s="49">
        <f t="shared" si="48"/>
        <v>4819179.0968000004</v>
      </c>
      <c r="M171" s="49">
        <v>82843067.763099998</v>
      </c>
      <c r="N171" s="50">
        <f t="shared" si="46"/>
        <v>248301550.0855</v>
      </c>
      <c r="O171" s="53"/>
      <c r="P171" s="155"/>
      <c r="Q171" s="56">
        <v>14</v>
      </c>
      <c r="R171" s="155"/>
      <c r="S171" s="49" t="s">
        <v>467</v>
      </c>
      <c r="T171" s="49">
        <v>126876917.47220001</v>
      </c>
      <c r="U171" s="49">
        <v>0</v>
      </c>
      <c r="V171" s="49">
        <v>22648889.835700002</v>
      </c>
      <c r="W171" s="49">
        <v>9706667.0723999999</v>
      </c>
      <c r="X171" s="49">
        <v>1662428.4528999999</v>
      </c>
      <c r="Y171" s="49">
        <v>4826847.0850999998</v>
      </c>
      <c r="Z171" s="49">
        <f t="shared" si="54"/>
        <v>2413423.5425499999</v>
      </c>
      <c r="AA171" s="49">
        <f t="shared" si="44"/>
        <v>2413423.5425499999</v>
      </c>
      <c r="AB171" s="49">
        <v>82012057.534799993</v>
      </c>
      <c r="AC171" s="50">
        <f t="shared" si="49"/>
        <v>245320383.91055</v>
      </c>
    </row>
    <row r="172" spans="1:29" ht="24.9" customHeight="1">
      <c r="A172" s="153"/>
      <c r="B172" s="155"/>
      <c r="C172" s="13">
        <v>18</v>
      </c>
      <c r="D172" s="49" t="s">
        <v>468</v>
      </c>
      <c r="E172" s="49">
        <v>70532902.046800002</v>
      </c>
      <c r="F172" s="49">
        <v>0</v>
      </c>
      <c r="G172" s="49">
        <v>12590879.098300001</v>
      </c>
      <c r="H172" s="49">
        <v>5396091.0421000002</v>
      </c>
      <c r="I172" s="49">
        <v>924170.49190000002</v>
      </c>
      <c r="J172" s="49">
        <v>2683321.2804</v>
      </c>
      <c r="K172" s="49">
        <v>0</v>
      </c>
      <c r="L172" s="49">
        <f t="shared" si="48"/>
        <v>2683321.2804</v>
      </c>
      <c r="M172" s="49">
        <v>59265950.865699999</v>
      </c>
      <c r="N172" s="50">
        <f t="shared" si="46"/>
        <v>151393314.82519999</v>
      </c>
      <c r="O172" s="53"/>
      <c r="P172" s="155"/>
      <c r="Q172" s="56">
        <v>15</v>
      </c>
      <c r="R172" s="155"/>
      <c r="S172" s="49" t="s">
        <v>469</v>
      </c>
      <c r="T172" s="49">
        <v>149706874.01699999</v>
      </c>
      <c r="U172" s="49">
        <v>0</v>
      </c>
      <c r="V172" s="49">
        <v>26724281.806400001</v>
      </c>
      <c r="W172" s="49">
        <v>11453263.6314</v>
      </c>
      <c r="X172" s="49">
        <v>1961562.2126</v>
      </c>
      <c r="Y172" s="49">
        <v>5695379.4500000002</v>
      </c>
      <c r="Z172" s="49">
        <f t="shared" si="54"/>
        <v>2847689.7250000001</v>
      </c>
      <c r="AA172" s="49">
        <f t="shared" si="44"/>
        <v>2847689.7250000001</v>
      </c>
      <c r="AB172" s="49">
        <v>84506658.703799993</v>
      </c>
      <c r="AC172" s="50">
        <f t="shared" si="49"/>
        <v>277200330.09619999</v>
      </c>
    </row>
    <row r="173" spans="1:29" ht="24.9" customHeight="1">
      <c r="A173" s="153"/>
      <c r="B173" s="155"/>
      <c r="C173" s="13">
        <v>19</v>
      </c>
      <c r="D173" s="49" t="s">
        <v>470</v>
      </c>
      <c r="E173" s="49">
        <v>95021538.372799993</v>
      </c>
      <c r="F173" s="49">
        <v>0</v>
      </c>
      <c r="G173" s="49">
        <v>16962363.190299999</v>
      </c>
      <c r="H173" s="49">
        <v>7269584.2243999997</v>
      </c>
      <c r="I173" s="49">
        <v>1245037.4124</v>
      </c>
      <c r="J173" s="49">
        <v>3614955.696</v>
      </c>
      <c r="K173" s="49">
        <v>0</v>
      </c>
      <c r="L173" s="49">
        <f t="shared" si="48"/>
        <v>3614955.696</v>
      </c>
      <c r="M173" s="49">
        <v>66788472.528200001</v>
      </c>
      <c r="N173" s="50">
        <f t="shared" si="46"/>
        <v>190901951.42410001</v>
      </c>
      <c r="O173" s="53"/>
      <c r="P173" s="155"/>
      <c r="Q173" s="56">
        <v>16</v>
      </c>
      <c r="R173" s="155"/>
      <c r="S173" s="49" t="s">
        <v>471</v>
      </c>
      <c r="T173" s="49">
        <v>94814184.721799999</v>
      </c>
      <c r="U173" s="49">
        <v>0</v>
      </c>
      <c r="V173" s="49">
        <v>16925348.3409</v>
      </c>
      <c r="W173" s="49">
        <v>7253720.7175000003</v>
      </c>
      <c r="X173" s="49">
        <v>1242320.5226</v>
      </c>
      <c r="Y173" s="49">
        <v>3607067.2291000001</v>
      </c>
      <c r="Z173" s="49">
        <f t="shared" si="54"/>
        <v>1803533.6145500001</v>
      </c>
      <c r="AA173" s="49">
        <f t="shared" si="44"/>
        <v>1803533.6145500001</v>
      </c>
      <c r="AB173" s="49">
        <v>82331882.299899995</v>
      </c>
      <c r="AC173" s="50">
        <f t="shared" si="49"/>
        <v>204370990.21724999</v>
      </c>
    </row>
    <row r="174" spans="1:29" ht="24.9" customHeight="1">
      <c r="A174" s="153"/>
      <c r="B174" s="155"/>
      <c r="C174" s="13">
        <v>20</v>
      </c>
      <c r="D174" s="49" t="s">
        <v>472</v>
      </c>
      <c r="E174" s="49">
        <v>112447693.5614</v>
      </c>
      <c r="F174" s="49">
        <v>0</v>
      </c>
      <c r="G174" s="49">
        <v>20073118.692400001</v>
      </c>
      <c r="H174" s="49">
        <v>8602765.1538999993</v>
      </c>
      <c r="I174" s="49">
        <v>1473366.858</v>
      </c>
      <c r="J174" s="49">
        <v>4277908.3278999999</v>
      </c>
      <c r="K174" s="49">
        <v>0</v>
      </c>
      <c r="L174" s="49">
        <f t="shared" si="48"/>
        <v>4277908.3278999999</v>
      </c>
      <c r="M174" s="49">
        <v>72662272.728100002</v>
      </c>
      <c r="N174" s="50">
        <f t="shared" si="46"/>
        <v>219537125.32170001</v>
      </c>
      <c r="O174" s="53"/>
      <c r="P174" s="155"/>
      <c r="Q174" s="56">
        <v>17</v>
      </c>
      <c r="R174" s="155"/>
      <c r="S174" s="49" t="s">
        <v>473</v>
      </c>
      <c r="T174" s="49">
        <v>128691377.01719999</v>
      </c>
      <c r="U174" s="49">
        <v>0</v>
      </c>
      <c r="V174" s="49">
        <v>22972790.314800002</v>
      </c>
      <c r="W174" s="49">
        <v>9845481.5635000002</v>
      </c>
      <c r="X174" s="49">
        <v>1686202.7472000001</v>
      </c>
      <c r="Y174" s="49">
        <v>4895875.5492000002</v>
      </c>
      <c r="Z174" s="49">
        <f t="shared" si="54"/>
        <v>2447937.7746000001</v>
      </c>
      <c r="AA174" s="49">
        <f t="shared" si="44"/>
        <v>2447937.7746000001</v>
      </c>
      <c r="AB174" s="49">
        <v>89292830.713200003</v>
      </c>
      <c r="AC174" s="50">
        <f t="shared" si="49"/>
        <v>254936620.13049999</v>
      </c>
    </row>
    <row r="175" spans="1:29" ht="24.9" customHeight="1">
      <c r="A175" s="153"/>
      <c r="B175" s="155"/>
      <c r="C175" s="13">
        <v>21</v>
      </c>
      <c r="D175" s="49" t="s">
        <v>474</v>
      </c>
      <c r="E175" s="49">
        <v>163750711.94029999</v>
      </c>
      <c r="F175" s="49">
        <v>0</v>
      </c>
      <c r="G175" s="49">
        <v>29231257.4197</v>
      </c>
      <c r="H175" s="49">
        <v>12527681.751399999</v>
      </c>
      <c r="I175" s="49">
        <v>2145574.2157999999</v>
      </c>
      <c r="J175" s="49">
        <v>6229656.7598000001</v>
      </c>
      <c r="K175" s="49">
        <v>0</v>
      </c>
      <c r="L175" s="49">
        <f t="shared" si="48"/>
        <v>6229656.7598000001</v>
      </c>
      <c r="M175" s="49">
        <v>133661127.03049999</v>
      </c>
      <c r="N175" s="50">
        <f t="shared" si="46"/>
        <v>347546009.11749995</v>
      </c>
      <c r="O175" s="53"/>
      <c r="P175" s="155"/>
      <c r="Q175" s="56">
        <v>18</v>
      </c>
      <c r="R175" s="155"/>
      <c r="S175" s="49" t="s">
        <v>475</v>
      </c>
      <c r="T175" s="49">
        <v>86928260.143000007</v>
      </c>
      <c r="U175" s="49">
        <v>0</v>
      </c>
      <c r="V175" s="49">
        <v>15517626.2697</v>
      </c>
      <c r="W175" s="49">
        <v>6650411.2583999997</v>
      </c>
      <c r="X175" s="49">
        <v>1138993.7264</v>
      </c>
      <c r="Y175" s="49">
        <v>3307058.7420000001</v>
      </c>
      <c r="Z175" s="49">
        <f t="shared" si="54"/>
        <v>1653529.371</v>
      </c>
      <c r="AA175" s="49">
        <f t="shared" si="44"/>
        <v>1653529.371</v>
      </c>
      <c r="AB175" s="49">
        <v>66688147.493600003</v>
      </c>
      <c r="AC175" s="50">
        <f t="shared" si="49"/>
        <v>178576968.26210001</v>
      </c>
    </row>
    <row r="176" spans="1:29" ht="24.9" customHeight="1">
      <c r="A176" s="153"/>
      <c r="B176" s="155"/>
      <c r="C176" s="13">
        <v>22</v>
      </c>
      <c r="D176" s="49" t="s">
        <v>476</v>
      </c>
      <c r="E176" s="49">
        <v>102255621.612</v>
      </c>
      <c r="F176" s="49">
        <v>0</v>
      </c>
      <c r="G176" s="49">
        <v>18253724.594799999</v>
      </c>
      <c r="H176" s="49">
        <v>7823024.8262999998</v>
      </c>
      <c r="I176" s="49">
        <v>1339823.3361</v>
      </c>
      <c r="J176" s="49">
        <v>3890165.8311000001</v>
      </c>
      <c r="K176" s="49">
        <v>0</v>
      </c>
      <c r="L176" s="49">
        <f t="shared" si="48"/>
        <v>3890165.8311000001</v>
      </c>
      <c r="M176" s="49">
        <v>70924595.502800003</v>
      </c>
      <c r="N176" s="50">
        <f t="shared" si="46"/>
        <v>204486955.70310003</v>
      </c>
      <c r="O176" s="53"/>
      <c r="P176" s="155"/>
      <c r="Q176" s="56">
        <v>19</v>
      </c>
      <c r="R176" s="155"/>
      <c r="S176" s="49" t="s">
        <v>477</v>
      </c>
      <c r="T176" s="49">
        <v>100044415.369</v>
      </c>
      <c r="U176" s="49">
        <v>0</v>
      </c>
      <c r="V176" s="49">
        <v>17859000.577199999</v>
      </c>
      <c r="W176" s="49">
        <v>7653857.3902000003</v>
      </c>
      <c r="X176" s="49">
        <v>1310850.5943</v>
      </c>
      <c r="Y176" s="49">
        <v>3806043.7179</v>
      </c>
      <c r="Z176" s="49">
        <f t="shared" si="54"/>
        <v>1903021.85895</v>
      </c>
      <c r="AA176" s="49">
        <f t="shared" si="44"/>
        <v>1903021.85895</v>
      </c>
      <c r="AB176" s="49">
        <v>75397332.629099995</v>
      </c>
      <c r="AC176" s="50">
        <f t="shared" si="49"/>
        <v>204168478.41874999</v>
      </c>
    </row>
    <row r="177" spans="1:29" ht="24.9" customHeight="1">
      <c r="A177" s="153"/>
      <c r="B177" s="155"/>
      <c r="C177" s="13">
        <v>23</v>
      </c>
      <c r="D177" s="49" t="s">
        <v>478</v>
      </c>
      <c r="E177" s="49">
        <v>95222406.118900001</v>
      </c>
      <c r="F177" s="49">
        <v>0</v>
      </c>
      <c r="G177" s="49">
        <v>16998220.236099999</v>
      </c>
      <c r="H177" s="49">
        <v>7284951.5297999997</v>
      </c>
      <c r="I177" s="49">
        <v>1247669.3195</v>
      </c>
      <c r="J177" s="49">
        <v>3622597.4161999999</v>
      </c>
      <c r="K177" s="49">
        <v>0</v>
      </c>
      <c r="L177" s="49">
        <f t="shared" si="48"/>
        <v>3622597.4161999999</v>
      </c>
      <c r="M177" s="49">
        <v>68890132.415099993</v>
      </c>
      <c r="N177" s="50">
        <f t="shared" si="46"/>
        <v>193265977.03559998</v>
      </c>
      <c r="O177" s="53"/>
      <c r="P177" s="155"/>
      <c r="Q177" s="56">
        <v>20</v>
      </c>
      <c r="R177" s="155"/>
      <c r="S177" s="49" t="s">
        <v>479</v>
      </c>
      <c r="T177" s="49">
        <v>115390028.81039999</v>
      </c>
      <c r="U177" s="49">
        <v>0</v>
      </c>
      <c r="V177" s="49">
        <v>20598357.074999999</v>
      </c>
      <c r="W177" s="49">
        <v>8827867.3179000001</v>
      </c>
      <c r="X177" s="49">
        <v>1511919.3537999999</v>
      </c>
      <c r="Y177" s="49">
        <v>4389845.1765999999</v>
      </c>
      <c r="Z177" s="49">
        <f t="shared" si="54"/>
        <v>2194922.5882999999</v>
      </c>
      <c r="AA177" s="49">
        <f t="shared" si="44"/>
        <v>2194922.5882999999</v>
      </c>
      <c r="AB177" s="49">
        <v>79212030.914900005</v>
      </c>
      <c r="AC177" s="50">
        <f t="shared" si="49"/>
        <v>227735126.06030002</v>
      </c>
    </row>
    <row r="178" spans="1:29" ht="24.9" customHeight="1">
      <c r="A178" s="153"/>
      <c r="B178" s="155"/>
      <c r="C178" s="13">
        <v>24</v>
      </c>
      <c r="D178" s="49" t="s">
        <v>480</v>
      </c>
      <c r="E178" s="49">
        <v>92946096.748899996</v>
      </c>
      <c r="F178" s="49">
        <v>0</v>
      </c>
      <c r="G178" s="49">
        <v>16591874.612500001</v>
      </c>
      <c r="H178" s="49">
        <v>7110803.4052999998</v>
      </c>
      <c r="I178" s="49">
        <v>1217843.5518</v>
      </c>
      <c r="J178" s="49">
        <v>3535998.5496999999</v>
      </c>
      <c r="K178" s="49">
        <v>0</v>
      </c>
      <c r="L178" s="49">
        <f t="shared" si="48"/>
        <v>3535998.5496999999</v>
      </c>
      <c r="M178" s="49">
        <v>67801704.262600005</v>
      </c>
      <c r="N178" s="50">
        <f t="shared" si="46"/>
        <v>189204321.13080001</v>
      </c>
      <c r="O178" s="53"/>
      <c r="P178" s="155"/>
      <c r="Q178" s="56">
        <v>21</v>
      </c>
      <c r="R178" s="155"/>
      <c r="S178" s="49" t="s">
        <v>481</v>
      </c>
      <c r="T178" s="49">
        <v>108550919.7533</v>
      </c>
      <c r="U178" s="49">
        <v>0</v>
      </c>
      <c r="V178" s="49">
        <v>19377502.795899998</v>
      </c>
      <c r="W178" s="49">
        <v>8304644.0554</v>
      </c>
      <c r="X178" s="49">
        <v>1422308.6529999999</v>
      </c>
      <c r="Y178" s="49">
        <v>4129661.2577999998</v>
      </c>
      <c r="Z178" s="49">
        <f t="shared" si="54"/>
        <v>2064830.6288999999</v>
      </c>
      <c r="AA178" s="49">
        <f t="shared" si="44"/>
        <v>2064830.6288999999</v>
      </c>
      <c r="AB178" s="49">
        <v>78271915.697600007</v>
      </c>
      <c r="AC178" s="50">
        <f t="shared" si="49"/>
        <v>217992121.58410004</v>
      </c>
    </row>
    <row r="179" spans="1:29" ht="24.9" customHeight="1">
      <c r="A179" s="153"/>
      <c r="B179" s="155"/>
      <c r="C179" s="13">
        <v>25</v>
      </c>
      <c r="D179" s="49" t="s">
        <v>482</v>
      </c>
      <c r="E179" s="49">
        <v>106299550.7339</v>
      </c>
      <c r="F179" s="49">
        <v>0</v>
      </c>
      <c r="G179" s="49">
        <v>18975609.292199999</v>
      </c>
      <c r="H179" s="49">
        <v>8132403.9824000001</v>
      </c>
      <c r="I179" s="49">
        <v>1392809.6710000001</v>
      </c>
      <c r="J179" s="49">
        <v>4044011.2104000002</v>
      </c>
      <c r="K179" s="49">
        <v>0</v>
      </c>
      <c r="L179" s="49">
        <f t="shared" si="48"/>
        <v>4044011.2104000002</v>
      </c>
      <c r="M179" s="49">
        <v>88155934.683200002</v>
      </c>
      <c r="N179" s="50">
        <f t="shared" si="46"/>
        <v>227000319.5731</v>
      </c>
      <c r="O179" s="53"/>
      <c r="P179" s="155"/>
      <c r="Q179" s="56">
        <v>22</v>
      </c>
      <c r="R179" s="155"/>
      <c r="S179" s="49" t="s">
        <v>483</v>
      </c>
      <c r="T179" s="49">
        <v>128323819.127</v>
      </c>
      <c r="U179" s="49">
        <v>0</v>
      </c>
      <c r="V179" s="49">
        <v>22907177.291299999</v>
      </c>
      <c r="W179" s="49">
        <v>9817361.6962000001</v>
      </c>
      <c r="X179" s="49">
        <v>1681386.7515</v>
      </c>
      <c r="Y179" s="49">
        <v>4881892.3459000001</v>
      </c>
      <c r="Z179" s="49">
        <f t="shared" si="54"/>
        <v>2440946.17295</v>
      </c>
      <c r="AA179" s="49">
        <f t="shared" si="44"/>
        <v>2440946.17295</v>
      </c>
      <c r="AB179" s="49">
        <v>87767623.366899997</v>
      </c>
      <c r="AC179" s="50">
        <f t="shared" si="49"/>
        <v>252938314.40585002</v>
      </c>
    </row>
    <row r="180" spans="1:29" ht="24.9" customHeight="1">
      <c r="A180" s="153"/>
      <c r="B180" s="155"/>
      <c r="C180" s="13">
        <v>26</v>
      </c>
      <c r="D180" s="49" t="s">
        <v>484</v>
      </c>
      <c r="E180" s="49">
        <v>92400781.771699995</v>
      </c>
      <c r="F180" s="49">
        <v>0</v>
      </c>
      <c r="G180" s="49">
        <v>16494530.0436</v>
      </c>
      <c r="H180" s="49">
        <v>7069084.3043999998</v>
      </c>
      <c r="I180" s="49">
        <v>1210698.4608</v>
      </c>
      <c r="J180" s="49">
        <v>3515252.8372999998</v>
      </c>
      <c r="K180" s="49">
        <v>0</v>
      </c>
      <c r="L180" s="49">
        <f t="shared" si="48"/>
        <v>3515252.8372999998</v>
      </c>
      <c r="M180" s="49">
        <v>66193460.871799998</v>
      </c>
      <c r="N180" s="50">
        <f t="shared" si="46"/>
        <v>186883808.28959998</v>
      </c>
      <c r="O180" s="53"/>
      <c r="P180" s="155"/>
      <c r="Q180" s="56">
        <v>23</v>
      </c>
      <c r="R180" s="155"/>
      <c r="S180" s="49" t="s">
        <v>485</v>
      </c>
      <c r="T180" s="49">
        <v>93846431.221300006</v>
      </c>
      <c r="U180" s="49">
        <v>0</v>
      </c>
      <c r="V180" s="49">
        <v>16752593.9671</v>
      </c>
      <c r="W180" s="49">
        <v>7179683.1287000002</v>
      </c>
      <c r="X180" s="49">
        <v>1229640.352</v>
      </c>
      <c r="Y180" s="49">
        <v>3570250.4600999998</v>
      </c>
      <c r="Z180" s="49">
        <f t="shared" si="54"/>
        <v>1785125.2300499999</v>
      </c>
      <c r="AA180" s="49">
        <f t="shared" si="44"/>
        <v>1785125.2300499999</v>
      </c>
      <c r="AB180" s="49">
        <v>84755606.845100001</v>
      </c>
      <c r="AC180" s="50">
        <f t="shared" si="49"/>
        <v>205549080.74425</v>
      </c>
    </row>
    <row r="181" spans="1:29" ht="24.9" customHeight="1">
      <c r="A181" s="153"/>
      <c r="B181" s="156"/>
      <c r="C181" s="13">
        <v>27</v>
      </c>
      <c r="D181" s="49" t="s">
        <v>486</v>
      </c>
      <c r="E181" s="49">
        <v>89616359.002200007</v>
      </c>
      <c r="F181" s="49">
        <v>0</v>
      </c>
      <c r="G181" s="49">
        <v>15997480.7314</v>
      </c>
      <c r="H181" s="49">
        <v>6856063.1705999998</v>
      </c>
      <c r="I181" s="49">
        <v>1174215.0426</v>
      </c>
      <c r="J181" s="49">
        <v>3409323.5384</v>
      </c>
      <c r="K181" s="49">
        <v>0</v>
      </c>
      <c r="L181" s="49">
        <f t="shared" si="48"/>
        <v>3409323.5384</v>
      </c>
      <c r="M181" s="49">
        <v>66596321.681400001</v>
      </c>
      <c r="N181" s="50">
        <f t="shared" si="46"/>
        <v>183649763.16660002</v>
      </c>
      <c r="O181" s="53"/>
      <c r="P181" s="155"/>
      <c r="Q181" s="56">
        <v>24</v>
      </c>
      <c r="R181" s="155"/>
      <c r="S181" s="49" t="s">
        <v>487</v>
      </c>
      <c r="T181" s="49">
        <v>76376099.016399994</v>
      </c>
      <c r="U181" s="49">
        <v>0</v>
      </c>
      <c r="V181" s="49">
        <v>13633952.3939</v>
      </c>
      <c r="W181" s="49">
        <v>5843122.4545999998</v>
      </c>
      <c r="X181" s="49">
        <v>1000732.069</v>
      </c>
      <c r="Y181" s="49">
        <v>2905617.1779999998</v>
      </c>
      <c r="Z181" s="49">
        <f t="shared" si="54"/>
        <v>1452808.5889999999</v>
      </c>
      <c r="AA181" s="49">
        <f t="shared" si="44"/>
        <v>1452808.5889999999</v>
      </c>
      <c r="AB181" s="49">
        <v>63471180.734700002</v>
      </c>
      <c r="AC181" s="50">
        <f t="shared" si="49"/>
        <v>161777895.25760001</v>
      </c>
    </row>
    <row r="182" spans="1:29" ht="24.9" customHeight="1">
      <c r="A182" s="13"/>
      <c r="B182" s="148" t="s">
        <v>488</v>
      </c>
      <c r="C182" s="149"/>
      <c r="D182" s="50"/>
      <c r="E182" s="50">
        <f>SUM(E155:E181)</f>
        <v>2768609106.5973997</v>
      </c>
      <c r="F182" s="50">
        <f t="shared" ref="F182:N182" si="55">SUM(F155:F181)</f>
        <v>0</v>
      </c>
      <c r="G182" s="50">
        <f t="shared" si="55"/>
        <v>494226403.84700006</v>
      </c>
      <c r="H182" s="50">
        <f t="shared" si="55"/>
        <v>211811315.93430001</v>
      </c>
      <c r="I182" s="50">
        <f t="shared" si="55"/>
        <v>36276216.711300001</v>
      </c>
      <c r="J182" s="50">
        <f t="shared" si="55"/>
        <v>105327691.29259999</v>
      </c>
      <c r="K182" s="50">
        <f t="shared" si="55"/>
        <v>0</v>
      </c>
      <c r="L182" s="50">
        <f t="shared" si="55"/>
        <v>105327691.29259999</v>
      </c>
      <c r="M182" s="50">
        <f t="shared" si="55"/>
        <v>2020271542.2261999</v>
      </c>
      <c r="N182" s="50">
        <f t="shared" si="55"/>
        <v>5636522276.6088009</v>
      </c>
      <c r="O182" s="53"/>
      <c r="P182" s="156"/>
      <c r="Q182" s="56">
        <v>25</v>
      </c>
      <c r="R182" s="156"/>
      <c r="S182" s="49" t="s">
        <v>489</v>
      </c>
      <c r="T182" s="49">
        <v>85135726.982999995</v>
      </c>
      <c r="U182" s="49">
        <v>0</v>
      </c>
      <c r="V182" s="49">
        <v>15197639.885399999</v>
      </c>
      <c r="W182" s="49">
        <v>6513274.2366000004</v>
      </c>
      <c r="X182" s="49">
        <v>1115506.7267</v>
      </c>
      <c r="Y182" s="49">
        <v>3238864.4350000001</v>
      </c>
      <c r="Z182" s="49">
        <f t="shared" si="54"/>
        <v>1619432.2175</v>
      </c>
      <c r="AA182" s="49">
        <f t="shared" si="44"/>
        <v>1619432.2175</v>
      </c>
      <c r="AB182" s="49">
        <v>63189434.1558</v>
      </c>
      <c r="AC182" s="50">
        <f t="shared" si="49"/>
        <v>172771014.20499998</v>
      </c>
    </row>
    <row r="183" spans="1:29" ht="24.9" customHeight="1">
      <c r="A183" s="153">
        <v>9</v>
      </c>
      <c r="B183" s="154" t="s">
        <v>490</v>
      </c>
      <c r="C183" s="13">
        <v>1</v>
      </c>
      <c r="D183" s="49" t="s">
        <v>491</v>
      </c>
      <c r="E183" s="49">
        <v>95005242.971000001</v>
      </c>
      <c r="F183" s="49">
        <f>-2141737.01</f>
        <v>-2141737.0099999998</v>
      </c>
      <c r="G183" s="49">
        <v>16959454.2863</v>
      </c>
      <c r="H183" s="49">
        <v>7268337.5513000004</v>
      </c>
      <c r="I183" s="49">
        <v>1244823.8988999999</v>
      </c>
      <c r="J183" s="49">
        <v>3614335.7612000001</v>
      </c>
      <c r="K183" s="49">
        <f t="shared" ref="K183:K226" si="56">J183/2</f>
        <v>1807167.8806</v>
      </c>
      <c r="L183" s="49">
        <f t="shared" si="48"/>
        <v>1807167.8806</v>
      </c>
      <c r="M183" s="49">
        <v>73182943.206699997</v>
      </c>
      <c r="N183" s="50">
        <f t="shared" si="46"/>
        <v>193326232.78479996</v>
      </c>
      <c r="O183" s="53"/>
      <c r="P183" s="13"/>
      <c r="Q183" s="148" t="s">
        <v>492</v>
      </c>
      <c r="R183" s="150"/>
      <c r="S183" s="50"/>
      <c r="T183" s="50">
        <f>SUM(T158:T182)</f>
        <v>2600869830.7952995</v>
      </c>
      <c r="U183" s="49">
        <v>0</v>
      </c>
      <c r="V183" s="50">
        <f t="shared" ref="V183:X183" si="57">SUM(V158:V182)</f>
        <v>464283145.02239996</v>
      </c>
      <c r="W183" s="50">
        <f t="shared" si="57"/>
        <v>198978490.72350001</v>
      </c>
      <c r="X183" s="50">
        <f t="shared" si="57"/>
        <v>34078381.593899995</v>
      </c>
      <c r="Y183" s="50">
        <f t="shared" ref="Y183:AC183" si="58">SUM(Y158:Y182)</f>
        <v>98946295.444199979</v>
      </c>
      <c r="Z183" s="50">
        <f t="shared" si="58"/>
        <v>49473147.72209999</v>
      </c>
      <c r="AA183" s="50">
        <f t="shared" si="44"/>
        <v>49473147.72209999</v>
      </c>
      <c r="AB183" s="50">
        <f t="shared" si="58"/>
        <v>1884629170.2163</v>
      </c>
      <c r="AC183" s="50">
        <f t="shared" si="58"/>
        <v>5232312166.0735006</v>
      </c>
    </row>
    <row r="184" spans="1:29" ht="24.9" customHeight="1">
      <c r="A184" s="153"/>
      <c r="B184" s="155"/>
      <c r="C184" s="13">
        <v>2</v>
      </c>
      <c r="D184" s="49" t="s">
        <v>493</v>
      </c>
      <c r="E184" s="49">
        <v>119420437.86390001</v>
      </c>
      <c r="F184" s="49">
        <f t="shared" ref="F184:F200" si="59">-2141737.01</f>
        <v>-2141737.0099999998</v>
      </c>
      <c r="G184" s="49">
        <v>21317828.295299999</v>
      </c>
      <c r="H184" s="49">
        <v>9136212.1265999991</v>
      </c>
      <c r="I184" s="49">
        <v>1564728.5393999999</v>
      </c>
      <c r="J184" s="49">
        <v>4543176.2048000004</v>
      </c>
      <c r="K184" s="49">
        <f t="shared" si="56"/>
        <v>2271588.1024000002</v>
      </c>
      <c r="L184" s="49">
        <f t="shared" si="48"/>
        <v>2271588.1024000002</v>
      </c>
      <c r="M184" s="49">
        <v>74194575.017299995</v>
      </c>
      <c r="N184" s="50">
        <f t="shared" si="46"/>
        <v>225763632.93489999</v>
      </c>
      <c r="O184" s="53"/>
      <c r="P184" s="154">
        <v>27</v>
      </c>
      <c r="Q184" s="56">
        <v>1</v>
      </c>
      <c r="R184" s="154" t="s">
        <v>116</v>
      </c>
      <c r="S184" s="49" t="s">
        <v>494</v>
      </c>
      <c r="T184" s="49">
        <v>95583136.407499999</v>
      </c>
      <c r="U184" s="49">
        <f>-5788847.52</f>
        <v>-5788847.5199999996</v>
      </c>
      <c r="V184" s="49">
        <v>17062614.4595</v>
      </c>
      <c r="W184" s="49">
        <v>7312549.0541000003</v>
      </c>
      <c r="X184" s="49">
        <v>1252395.8552999999</v>
      </c>
      <c r="Y184" s="49">
        <v>3636320.8733000001</v>
      </c>
      <c r="Z184" s="49">
        <v>0</v>
      </c>
      <c r="AA184" s="49">
        <f t="shared" si="44"/>
        <v>3636320.8733000001</v>
      </c>
      <c r="AB184" s="49">
        <v>85840271.605700001</v>
      </c>
      <c r="AC184" s="50">
        <f t="shared" si="49"/>
        <v>204898440.73540002</v>
      </c>
    </row>
    <row r="185" spans="1:29" ht="24.9" customHeight="1">
      <c r="A185" s="153"/>
      <c r="B185" s="155"/>
      <c r="C185" s="13">
        <v>3</v>
      </c>
      <c r="D185" s="49" t="s">
        <v>495</v>
      </c>
      <c r="E185" s="49">
        <v>114320524.7182</v>
      </c>
      <c r="F185" s="49">
        <f t="shared" si="59"/>
        <v>-2141737.0099999998</v>
      </c>
      <c r="G185" s="49">
        <v>20407439.129900001</v>
      </c>
      <c r="H185" s="49">
        <v>8746045.3413999993</v>
      </c>
      <c r="I185" s="49">
        <v>1497905.9772000001</v>
      </c>
      <c r="J185" s="49">
        <v>4349157.4549000002</v>
      </c>
      <c r="K185" s="49">
        <f t="shared" si="56"/>
        <v>2174578.7274500001</v>
      </c>
      <c r="L185" s="49">
        <f t="shared" si="48"/>
        <v>2174578.7274500001</v>
      </c>
      <c r="M185" s="49">
        <v>93436858.405699998</v>
      </c>
      <c r="N185" s="50">
        <f t="shared" si="46"/>
        <v>238441615.28985</v>
      </c>
      <c r="O185" s="53"/>
      <c r="P185" s="155"/>
      <c r="Q185" s="56">
        <v>2</v>
      </c>
      <c r="R185" s="155"/>
      <c r="S185" s="49" t="s">
        <v>496</v>
      </c>
      <c r="T185" s="49">
        <v>98674963.075200006</v>
      </c>
      <c r="U185" s="49">
        <f t="shared" ref="U185:U203" si="60">-5788847.52</f>
        <v>-5788847.5199999996</v>
      </c>
      <c r="V185" s="49">
        <v>17614538.662799999</v>
      </c>
      <c r="W185" s="49">
        <v>7549087.9983000001</v>
      </c>
      <c r="X185" s="49">
        <v>1292907.0904000001</v>
      </c>
      <c r="Y185" s="49">
        <v>3753944.9049</v>
      </c>
      <c r="Z185" s="49">
        <v>0</v>
      </c>
      <c r="AA185" s="49">
        <f t="shared" si="44"/>
        <v>3753944.9049</v>
      </c>
      <c r="AB185" s="49">
        <v>93671738.551499993</v>
      </c>
      <c r="AC185" s="50">
        <f t="shared" si="49"/>
        <v>216768332.7631</v>
      </c>
    </row>
    <row r="186" spans="1:29" ht="24.9" customHeight="1">
      <c r="A186" s="153"/>
      <c r="B186" s="155"/>
      <c r="C186" s="13">
        <v>4</v>
      </c>
      <c r="D186" s="49" t="s">
        <v>497</v>
      </c>
      <c r="E186" s="49">
        <v>73761604.388699993</v>
      </c>
      <c r="F186" s="49">
        <f t="shared" si="59"/>
        <v>-2141737.0099999998</v>
      </c>
      <c r="G186" s="49">
        <v>13167237.0766</v>
      </c>
      <c r="H186" s="49">
        <v>5643101.6042999998</v>
      </c>
      <c r="I186" s="49">
        <v>966475.16590000002</v>
      </c>
      <c r="J186" s="49">
        <v>2806152.5471000001</v>
      </c>
      <c r="K186" s="49">
        <f t="shared" si="56"/>
        <v>1403076.27355</v>
      </c>
      <c r="L186" s="49">
        <f t="shared" si="48"/>
        <v>1403076.27355</v>
      </c>
      <c r="M186" s="49">
        <v>55197079.9683</v>
      </c>
      <c r="N186" s="50">
        <f t="shared" si="46"/>
        <v>147996837.46734998</v>
      </c>
      <c r="O186" s="53"/>
      <c r="P186" s="155"/>
      <c r="Q186" s="56">
        <v>3</v>
      </c>
      <c r="R186" s="155"/>
      <c r="S186" s="49" t="s">
        <v>498</v>
      </c>
      <c r="T186" s="49">
        <v>151666684.83379999</v>
      </c>
      <c r="U186" s="49">
        <f t="shared" si="60"/>
        <v>-5788847.5199999996</v>
      </c>
      <c r="V186" s="49">
        <v>27074129.045499999</v>
      </c>
      <c r="W186" s="49">
        <v>11603198.1624</v>
      </c>
      <c r="X186" s="49">
        <v>1987240.9990000001</v>
      </c>
      <c r="Y186" s="49">
        <v>5769937.5913000004</v>
      </c>
      <c r="Z186" s="49">
        <v>0</v>
      </c>
      <c r="AA186" s="49">
        <f t="shared" si="44"/>
        <v>5769937.5913000004</v>
      </c>
      <c r="AB186" s="49">
        <v>137875552.89039999</v>
      </c>
      <c r="AC186" s="50">
        <f t="shared" si="49"/>
        <v>330187896.00240004</v>
      </c>
    </row>
    <row r="187" spans="1:29" ht="24.9" customHeight="1">
      <c r="A187" s="153"/>
      <c r="B187" s="155"/>
      <c r="C187" s="13">
        <v>5</v>
      </c>
      <c r="D187" s="49" t="s">
        <v>499</v>
      </c>
      <c r="E187" s="49">
        <v>88113517.247700006</v>
      </c>
      <c r="F187" s="49">
        <f t="shared" si="59"/>
        <v>-2141737.0099999998</v>
      </c>
      <c r="G187" s="49">
        <v>15729207.3683</v>
      </c>
      <c r="H187" s="49">
        <v>6741088.8721000003</v>
      </c>
      <c r="I187" s="49">
        <v>1154523.7784</v>
      </c>
      <c r="J187" s="49">
        <v>3352150.1181000001</v>
      </c>
      <c r="K187" s="49">
        <f t="shared" si="56"/>
        <v>1676075.05905</v>
      </c>
      <c r="L187" s="49">
        <f t="shared" si="48"/>
        <v>1676075.05905</v>
      </c>
      <c r="M187" s="49">
        <v>66946440.284299999</v>
      </c>
      <c r="N187" s="50">
        <f t="shared" si="46"/>
        <v>178219115.59985</v>
      </c>
      <c r="O187" s="53"/>
      <c r="P187" s="155"/>
      <c r="Q187" s="56">
        <v>4</v>
      </c>
      <c r="R187" s="155"/>
      <c r="S187" s="49" t="s">
        <v>500</v>
      </c>
      <c r="T187" s="49">
        <v>99722118.488000005</v>
      </c>
      <c r="U187" s="49">
        <f t="shared" si="60"/>
        <v>-5788847.5199999996</v>
      </c>
      <c r="V187" s="49">
        <v>17801467.129000001</v>
      </c>
      <c r="W187" s="49">
        <v>7629200.1982000005</v>
      </c>
      <c r="X187" s="49">
        <v>1306627.6392999999</v>
      </c>
      <c r="Y187" s="49">
        <v>3793782.4035999998</v>
      </c>
      <c r="Z187" s="49">
        <v>0</v>
      </c>
      <c r="AA187" s="49">
        <f t="shared" si="44"/>
        <v>3793782.4035999998</v>
      </c>
      <c r="AB187" s="49">
        <v>82719940.243499994</v>
      </c>
      <c r="AC187" s="50">
        <f t="shared" si="49"/>
        <v>207184288.58160001</v>
      </c>
    </row>
    <row r="188" spans="1:29" ht="24.9" customHeight="1">
      <c r="A188" s="153"/>
      <c r="B188" s="155"/>
      <c r="C188" s="13">
        <v>6</v>
      </c>
      <c r="D188" s="49" t="s">
        <v>501</v>
      </c>
      <c r="E188" s="49">
        <v>101368065.87379999</v>
      </c>
      <c r="F188" s="49">
        <f t="shared" si="59"/>
        <v>-2141737.0099999998</v>
      </c>
      <c r="G188" s="49">
        <v>18095286.381299999</v>
      </c>
      <c r="H188" s="49">
        <v>7755122.7348999996</v>
      </c>
      <c r="I188" s="49">
        <v>1328193.9717000001</v>
      </c>
      <c r="J188" s="49">
        <v>3856400.0687000002</v>
      </c>
      <c r="K188" s="49">
        <f t="shared" si="56"/>
        <v>1928200.0343500001</v>
      </c>
      <c r="L188" s="49">
        <f t="shared" si="48"/>
        <v>1928200.0343500001</v>
      </c>
      <c r="M188" s="49">
        <v>77083717.392199993</v>
      </c>
      <c r="N188" s="50">
        <f t="shared" si="46"/>
        <v>205416849.37825</v>
      </c>
      <c r="O188" s="53"/>
      <c r="P188" s="155"/>
      <c r="Q188" s="56">
        <v>5</v>
      </c>
      <c r="R188" s="155"/>
      <c r="S188" s="49" t="s">
        <v>502</v>
      </c>
      <c r="T188" s="49">
        <v>89368834.935399994</v>
      </c>
      <c r="U188" s="49">
        <f t="shared" si="60"/>
        <v>-5788847.5199999996</v>
      </c>
      <c r="V188" s="49">
        <v>15953295.032099999</v>
      </c>
      <c r="W188" s="49">
        <v>6837126.4423000002</v>
      </c>
      <c r="X188" s="49">
        <v>1170971.8123999999</v>
      </c>
      <c r="Y188" s="49">
        <v>3399906.8467999999</v>
      </c>
      <c r="Z188" s="49">
        <v>0</v>
      </c>
      <c r="AA188" s="49">
        <f t="shared" si="44"/>
        <v>3399906.8467999999</v>
      </c>
      <c r="AB188" s="49">
        <v>80643879.1373</v>
      </c>
      <c r="AC188" s="50">
        <f t="shared" si="49"/>
        <v>191585166.68629998</v>
      </c>
    </row>
    <row r="189" spans="1:29" ht="24.9" customHeight="1">
      <c r="A189" s="153"/>
      <c r="B189" s="155"/>
      <c r="C189" s="13">
        <v>7</v>
      </c>
      <c r="D189" s="49" t="s">
        <v>503</v>
      </c>
      <c r="E189" s="49">
        <v>116213142.3422</v>
      </c>
      <c r="F189" s="49">
        <f t="shared" si="59"/>
        <v>-2141737.0099999998</v>
      </c>
      <c r="G189" s="49">
        <v>20745291.663899999</v>
      </c>
      <c r="H189" s="49">
        <v>8890839.2844999991</v>
      </c>
      <c r="I189" s="49">
        <v>1522704.3522000001</v>
      </c>
      <c r="J189" s="49">
        <v>4421159.3293000003</v>
      </c>
      <c r="K189" s="49">
        <f t="shared" si="56"/>
        <v>2210579.6646500002</v>
      </c>
      <c r="L189" s="49">
        <f t="shared" si="48"/>
        <v>2210579.6646500002</v>
      </c>
      <c r="M189" s="49">
        <v>79796868.1505</v>
      </c>
      <c r="N189" s="50">
        <f t="shared" si="46"/>
        <v>227237688.44795001</v>
      </c>
      <c r="O189" s="53"/>
      <c r="P189" s="155"/>
      <c r="Q189" s="56">
        <v>6</v>
      </c>
      <c r="R189" s="155"/>
      <c r="S189" s="49" t="s">
        <v>504</v>
      </c>
      <c r="T189" s="49">
        <v>67980619.825299993</v>
      </c>
      <c r="U189" s="49">
        <f t="shared" si="60"/>
        <v>-5788847.5199999996</v>
      </c>
      <c r="V189" s="49">
        <v>12135269.362299999</v>
      </c>
      <c r="W189" s="49">
        <v>5200829.7267000005</v>
      </c>
      <c r="X189" s="49">
        <v>890728.73849999998</v>
      </c>
      <c r="Y189" s="49">
        <v>2586223.4297000002</v>
      </c>
      <c r="Z189" s="49">
        <v>0</v>
      </c>
      <c r="AA189" s="49">
        <f t="shared" si="44"/>
        <v>2586223.4297000002</v>
      </c>
      <c r="AB189" s="49">
        <v>62453705.631300002</v>
      </c>
      <c r="AC189" s="50">
        <f t="shared" si="49"/>
        <v>145458529.19379997</v>
      </c>
    </row>
    <row r="190" spans="1:29" ht="24.9" customHeight="1">
      <c r="A190" s="153"/>
      <c r="B190" s="155"/>
      <c r="C190" s="13">
        <v>8</v>
      </c>
      <c r="D190" s="49" t="s">
        <v>505</v>
      </c>
      <c r="E190" s="49">
        <v>92058698.591700003</v>
      </c>
      <c r="F190" s="49">
        <f t="shared" si="59"/>
        <v>-2141737.0099999998</v>
      </c>
      <c r="G190" s="49">
        <v>16433464.528899999</v>
      </c>
      <c r="H190" s="49">
        <v>7042913.3695</v>
      </c>
      <c r="I190" s="49">
        <v>1206216.2520999999</v>
      </c>
      <c r="J190" s="49">
        <v>3502238.7823999999</v>
      </c>
      <c r="K190" s="49">
        <f t="shared" si="56"/>
        <v>1751119.3912</v>
      </c>
      <c r="L190" s="49">
        <f t="shared" si="48"/>
        <v>1751119.3912</v>
      </c>
      <c r="M190" s="49">
        <v>78717079.586500004</v>
      </c>
      <c r="N190" s="50">
        <f t="shared" si="46"/>
        <v>195067754.70989999</v>
      </c>
      <c r="O190" s="53"/>
      <c r="P190" s="155"/>
      <c r="Q190" s="56">
        <v>7</v>
      </c>
      <c r="R190" s="155"/>
      <c r="S190" s="49" t="s">
        <v>506</v>
      </c>
      <c r="T190" s="49">
        <v>66225136.723999999</v>
      </c>
      <c r="U190" s="49">
        <f t="shared" si="60"/>
        <v>-5788847.5199999996</v>
      </c>
      <c r="V190" s="49">
        <v>11821896.810699999</v>
      </c>
      <c r="W190" s="49">
        <v>5066527.2045999998</v>
      </c>
      <c r="X190" s="49">
        <v>867727.19409999996</v>
      </c>
      <c r="Y190" s="49">
        <v>2519438.6379</v>
      </c>
      <c r="Z190" s="49">
        <v>0</v>
      </c>
      <c r="AA190" s="49">
        <f t="shared" si="44"/>
        <v>2519438.6379</v>
      </c>
      <c r="AB190" s="49">
        <v>63214469.392099999</v>
      </c>
      <c r="AC190" s="50">
        <f t="shared" si="49"/>
        <v>143926348.4434</v>
      </c>
    </row>
    <row r="191" spans="1:29" ht="24.9" customHeight="1">
      <c r="A191" s="153"/>
      <c r="B191" s="155"/>
      <c r="C191" s="13">
        <v>9</v>
      </c>
      <c r="D191" s="49" t="s">
        <v>507</v>
      </c>
      <c r="E191" s="49">
        <v>98123225.519600004</v>
      </c>
      <c r="F191" s="49">
        <f t="shared" si="59"/>
        <v>-2141737.0099999998</v>
      </c>
      <c r="G191" s="49">
        <v>17516047.594799999</v>
      </c>
      <c r="H191" s="49">
        <v>7506877.5405999999</v>
      </c>
      <c r="I191" s="49">
        <v>1285677.8463000001</v>
      </c>
      <c r="J191" s="49">
        <v>3732954.855</v>
      </c>
      <c r="K191" s="49">
        <f t="shared" si="56"/>
        <v>1866477.4275</v>
      </c>
      <c r="L191" s="49">
        <f t="shared" si="48"/>
        <v>1866477.4275</v>
      </c>
      <c r="M191" s="49">
        <v>80675066.317300007</v>
      </c>
      <c r="N191" s="50">
        <f t="shared" si="46"/>
        <v>204831635.23610002</v>
      </c>
      <c r="O191" s="53"/>
      <c r="P191" s="155"/>
      <c r="Q191" s="56">
        <v>8</v>
      </c>
      <c r="R191" s="155"/>
      <c r="S191" s="49" t="s">
        <v>508</v>
      </c>
      <c r="T191" s="49">
        <v>148705737.97119999</v>
      </c>
      <c r="U191" s="49">
        <f t="shared" si="60"/>
        <v>-5788847.5199999996</v>
      </c>
      <c r="V191" s="49">
        <v>26545568.2905</v>
      </c>
      <c r="W191" s="49">
        <v>11376672.124500001</v>
      </c>
      <c r="X191" s="49">
        <v>1948444.6410999999</v>
      </c>
      <c r="Y191" s="49">
        <v>5657292.6907000002</v>
      </c>
      <c r="Z191" s="49">
        <v>0</v>
      </c>
      <c r="AA191" s="49">
        <f t="shared" si="44"/>
        <v>5657292.6907000002</v>
      </c>
      <c r="AB191" s="49">
        <v>137599086.06</v>
      </c>
      <c r="AC191" s="50">
        <f t="shared" si="49"/>
        <v>326043954.25800002</v>
      </c>
    </row>
    <row r="192" spans="1:29" ht="24.9" customHeight="1">
      <c r="A192" s="153"/>
      <c r="B192" s="155"/>
      <c r="C192" s="13">
        <v>10</v>
      </c>
      <c r="D192" s="49" t="s">
        <v>509</v>
      </c>
      <c r="E192" s="49">
        <v>76834309.577700004</v>
      </c>
      <c r="F192" s="49">
        <f t="shared" si="59"/>
        <v>-2141737.0099999998</v>
      </c>
      <c r="G192" s="49">
        <v>13715747.891000001</v>
      </c>
      <c r="H192" s="49">
        <v>5878177.6676000003</v>
      </c>
      <c r="I192" s="49">
        <v>1006735.8583</v>
      </c>
      <c r="J192" s="49">
        <v>2923049.1296999999</v>
      </c>
      <c r="K192" s="49">
        <f t="shared" si="56"/>
        <v>1461524.56485</v>
      </c>
      <c r="L192" s="49">
        <f t="shared" si="48"/>
        <v>1461524.56485</v>
      </c>
      <c r="M192" s="49">
        <v>62846475.587200001</v>
      </c>
      <c r="N192" s="50">
        <f t="shared" si="46"/>
        <v>159601234.13665003</v>
      </c>
      <c r="O192" s="53"/>
      <c r="P192" s="155"/>
      <c r="Q192" s="56">
        <v>9</v>
      </c>
      <c r="R192" s="155"/>
      <c r="S192" s="49" t="s">
        <v>510</v>
      </c>
      <c r="T192" s="49">
        <v>88498405.341499999</v>
      </c>
      <c r="U192" s="49">
        <f t="shared" si="60"/>
        <v>-5788847.5199999996</v>
      </c>
      <c r="V192" s="49">
        <v>15797914.0189</v>
      </c>
      <c r="W192" s="49">
        <v>6770534.5795</v>
      </c>
      <c r="X192" s="49">
        <v>1159566.8463999999</v>
      </c>
      <c r="Y192" s="49">
        <v>3366792.6236</v>
      </c>
      <c r="Z192" s="49">
        <v>0</v>
      </c>
      <c r="AA192" s="49">
        <f t="shared" si="44"/>
        <v>3366792.6236</v>
      </c>
      <c r="AB192" s="49">
        <v>71259686.156000003</v>
      </c>
      <c r="AC192" s="50">
        <f t="shared" si="49"/>
        <v>181064052.04590002</v>
      </c>
    </row>
    <row r="193" spans="1:29" ht="24.9" customHeight="1">
      <c r="A193" s="153"/>
      <c r="B193" s="155"/>
      <c r="C193" s="13">
        <v>11</v>
      </c>
      <c r="D193" s="49" t="s">
        <v>511</v>
      </c>
      <c r="E193" s="49">
        <v>104839332.0186</v>
      </c>
      <c r="F193" s="49">
        <f t="shared" si="59"/>
        <v>-2141737.0099999998</v>
      </c>
      <c r="G193" s="49">
        <v>18714944.5986</v>
      </c>
      <c r="H193" s="49">
        <v>8020690.5422</v>
      </c>
      <c r="I193" s="49">
        <v>1373676.8831</v>
      </c>
      <c r="J193" s="49">
        <v>3988459.3213999998</v>
      </c>
      <c r="K193" s="49">
        <f t="shared" si="56"/>
        <v>1994229.6606999999</v>
      </c>
      <c r="L193" s="49">
        <f t="shared" si="48"/>
        <v>1994229.6606999999</v>
      </c>
      <c r="M193" s="49">
        <v>75995769.216900006</v>
      </c>
      <c r="N193" s="50">
        <f t="shared" si="46"/>
        <v>208796905.91010001</v>
      </c>
      <c r="O193" s="53"/>
      <c r="P193" s="155"/>
      <c r="Q193" s="56">
        <v>10</v>
      </c>
      <c r="R193" s="155"/>
      <c r="S193" s="49" t="s">
        <v>512</v>
      </c>
      <c r="T193" s="49">
        <v>110570104.0035</v>
      </c>
      <c r="U193" s="49">
        <f t="shared" si="60"/>
        <v>-5788847.5199999996</v>
      </c>
      <c r="V193" s="49">
        <v>19737948.829399999</v>
      </c>
      <c r="W193" s="49">
        <v>8459120.9268999994</v>
      </c>
      <c r="X193" s="49">
        <v>1448765.3909</v>
      </c>
      <c r="Y193" s="49">
        <v>4206478.1744999997</v>
      </c>
      <c r="Z193" s="49">
        <v>0</v>
      </c>
      <c r="AA193" s="49">
        <f t="shared" si="44"/>
        <v>4206478.1744999997</v>
      </c>
      <c r="AB193" s="49">
        <v>99120758.9859</v>
      </c>
      <c r="AC193" s="50">
        <f t="shared" si="49"/>
        <v>237754328.79109997</v>
      </c>
    </row>
    <row r="194" spans="1:29" ht="24.9" customHeight="1">
      <c r="A194" s="153"/>
      <c r="B194" s="155"/>
      <c r="C194" s="13">
        <v>12</v>
      </c>
      <c r="D194" s="49" t="s">
        <v>513</v>
      </c>
      <c r="E194" s="49">
        <v>90474227.765900001</v>
      </c>
      <c r="F194" s="49">
        <f t="shared" si="59"/>
        <v>-2141737.0099999998</v>
      </c>
      <c r="G194" s="49">
        <v>16150619.501599999</v>
      </c>
      <c r="H194" s="49">
        <v>6921694.0721000005</v>
      </c>
      <c r="I194" s="49">
        <v>1185455.4280000001</v>
      </c>
      <c r="J194" s="49">
        <v>3441959.9031000002</v>
      </c>
      <c r="K194" s="49">
        <f t="shared" si="56"/>
        <v>1720979.9515500001</v>
      </c>
      <c r="L194" s="49">
        <f t="shared" si="48"/>
        <v>1720979.9515500001</v>
      </c>
      <c r="M194" s="49">
        <v>67666725.973199993</v>
      </c>
      <c r="N194" s="50">
        <f t="shared" si="46"/>
        <v>181977965.68234998</v>
      </c>
      <c r="O194" s="53"/>
      <c r="P194" s="155"/>
      <c r="Q194" s="56">
        <v>11</v>
      </c>
      <c r="R194" s="155"/>
      <c r="S194" s="49" t="s">
        <v>514</v>
      </c>
      <c r="T194" s="49">
        <v>85304883.625</v>
      </c>
      <c r="U194" s="49">
        <f t="shared" si="60"/>
        <v>-5788847.5199999996</v>
      </c>
      <c r="V194" s="49">
        <v>15227836.159299999</v>
      </c>
      <c r="W194" s="49">
        <v>6526215.4968999997</v>
      </c>
      <c r="X194" s="49">
        <v>1117723.1331</v>
      </c>
      <c r="Y194" s="49">
        <v>3245299.7524999999</v>
      </c>
      <c r="Z194" s="49">
        <v>0</v>
      </c>
      <c r="AA194" s="49">
        <f t="shared" si="44"/>
        <v>3245299.7524999999</v>
      </c>
      <c r="AB194" s="49">
        <v>78273112.069399998</v>
      </c>
      <c r="AC194" s="50">
        <f t="shared" si="49"/>
        <v>183906222.71619999</v>
      </c>
    </row>
    <row r="195" spans="1:29" ht="24.9" customHeight="1">
      <c r="A195" s="153"/>
      <c r="B195" s="155"/>
      <c r="C195" s="13">
        <v>13</v>
      </c>
      <c r="D195" s="49" t="s">
        <v>515</v>
      </c>
      <c r="E195" s="49">
        <v>99716269.531100005</v>
      </c>
      <c r="F195" s="49">
        <f t="shared" si="59"/>
        <v>-2141737.0099999998</v>
      </c>
      <c r="G195" s="49">
        <v>17800423.027600002</v>
      </c>
      <c r="H195" s="49">
        <v>7628752.7260999996</v>
      </c>
      <c r="I195" s="49">
        <v>1306551.0022</v>
      </c>
      <c r="J195" s="49">
        <v>3793559.8886000002</v>
      </c>
      <c r="K195" s="49">
        <f t="shared" si="56"/>
        <v>1896779.9443000001</v>
      </c>
      <c r="L195" s="49">
        <f t="shared" si="48"/>
        <v>1896779.9443000001</v>
      </c>
      <c r="M195" s="49">
        <v>77605452.539199993</v>
      </c>
      <c r="N195" s="50">
        <f t="shared" si="46"/>
        <v>203812491.76050001</v>
      </c>
      <c r="O195" s="53"/>
      <c r="P195" s="155"/>
      <c r="Q195" s="56">
        <v>12</v>
      </c>
      <c r="R195" s="155"/>
      <c r="S195" s="49" t="s">
        <v>516</v>
      </c>
      <c r="T195" s="49">
        <v>77069230.862000003</v>
      </c>
      <c r="U195" s="49">
        <f t="shared" si="60"/>
        <v>-5788847.5199999996</v>
      </c>
      <c r="V195" s="49">
        <v>13757683.8584</v>
      </c>
      <c r="W195" s="49">
        <v>5896150.2249999996</v>
      </c>
      <c r="X195" s="49">
        <v>1009813.9582</v>
      </c>
      <c r="Y195" s="49">
        <v>2931986.3672000002</v>
      </c>
      <c r="Z195" s="49">
        <v>0</v>
      </c>
      <c r="AA195" s="49">
        <f t="shared" si="44"/>
        <v>2931986.3672000002</v>
      </c>
      <c r="AB195" s="49">
        <v>72625861.077800006</v>
      </c>
      <c r="AC195" s="50">
        <f t="shared" si="49"/>
        <v>167501878.82859999</v>
      </c>
    </row>
    <row r="196" spans="1:29" ht="24.9" customHeight="1">
      <c r="A196" s="153"/>
      <c r="B196" s="155"/>
      <c r="C196" s="13">
        <v>14</v>
      </c>
      <c r="D196" s="49" t="s">
        <v>517</v>
      </c>
      <c r="E196" s="49">
        <v>94405023.900000006</v>
      </c>
      <c r="F196" s="49">
        <f t="shared" si="59"/>
        <v>-2141737.0099999998</v>
      </c>
      <c r="G196" s="49">
        <v>16852308.748100001</v>
      </c>
      <c r="H196" s="49">
        <v>7222418.0349000003</v>
      </c>
      <c r="I196" s="49">
        <v>1236959.4166999999</v>
      </c>
      <c r="J196" s="49">
        <v>3591501.3029</v>
      </c>
      <c r="K196" s="49">
        <f t="shared" si="56"/>
        <v>1795750.65145</v>
      </c>
      <c r="L196" s="49">
        <f t="shared" si="48"/>
        <v>1795750.65145</v>
      </c>
      <c r="M196" s="49">
        <v>75631466.570600003</v>
      </c>
      <c r="N196" s="50">
        <f t="shared" si="46"/>
        <v>195002190.31175002</v>
      </c>
      <c r="O196" s="53"/>
      <c r="P196" s="155"/>
      <c r="Q196" s="56">
        <v>13</v>
      </c>
      <c r="R196" s="155"/>
      <c r="S196" s="49" t="s">
        <v>518</v>
      </c>
      <c r="T196" s="49">
        <v>69497793.917999998</v>
      </c>
      <c r="U196" s="49">
        <f t="shared" si="60"/>
        <v>-5788847.5199999996</v>
      </c>
      <c r="V196" s="49">
        <v>12406101.201400001</v>
      </c>
      <c r="W196" s="49">
        <v>5316900.5148999998</v>
      </c>
      <c r="X196" s="49">
        <v>910607.79480000003</v>
      </c>
      <c r="Y196" s="49">
        <v>2643942.1027000002</v>
      </c>
      <c r="Z196" s="49">
        <v>0</v>
      </c>
      <c r="AA196" s="49">
        <f t="shared" si="44"/>
        <v>2643942.1027000002</v>
      </c>
      <c r="AB196" s="49">
        <v>64450090.533</v>
      </c>
      <c r="AC196" s="50">
        <f t="shared" si="49"/>
        <v>149436588.54479998</v>
      </c>
    </row>
    <row r="197" spans="1:29" ht="24.9" customHeight="1">
      <c r="A197" s="153"/>
      <c r="B197" s="155"/>
      <c r="C197" s="13">
        <v>15</v>
      </c>
      <c r="D197" s="49" t="s">
        <v>519</v>
      </c>
      <c r="E197" s="49">
        <v>107083165.0176</v>
      </c>
      <c r="F197" s="49">
        <f t="shared" si="59"/>
        <v>-2141737.0099999998</v>
      </c>
      <c r="G197" s="49">
        <v>19115492.841800001</v>
      </c>
      <c r="H197" s="49">
        <v>8192354.0750000002</v>
      </c>
      <c r="I197" s="49">
        <v>1403077.1231</v>
      </c>
      <c r="J197" s="49">
        <v>4073822.6718000001</v>
      </c>
      <c r="K197" s="49">
        <f t="shared" si="56"/>
        <v>2036911.3359000001</v>
      </c>
      <c r="L197" s="49">
        <f t="shared" si="48"/>
        <v>2036911.3359000001</v>
      </c>
      <c r="M197" s="49">
        <v>80805300.113600001</v>
      </c>
      <c r="N197" s="50">
        <f t="shared" si="46"/>
        <v>216494563.49700001</v>
      </c>
      <c r="O197" s="53"/>
      <c r="P197" s="155"/>
      <c r="Q197" s="56">
        <v>14</v>
      </c>
      <c r="R197" s="155"/>
      <c r="S197" s="49" t="s">
        <v>520</v>
      </c>
      <c r="T197" s="49">
        <v>79896539.929499999</v>
      </c>
      <c r="U197" s="49">
        <f t="shared" si="60"/>
        <v>-5788847.5199999996</v>
      </c>
      <c r="V197" s="49">
        <v>14262388.8346</v>
      </c>
      <c r="W197" s="49">
        <v>6112452.3576999996</v>
      </c>
      <c r="X197" s="49">
        <v>1046859.302</v>
      </c>
      <c r="Y197" s="49">
        <v>3039547.2127</v>
      </c>
      <c r="Z197" s="49">
        <v>0</v>
      </c>
      <c r="AA197" s="49">
        <f t="shared" si="44"/>
        <v>3039547.2127</v>
      </c>
      <c r="AB197" s="49">
        <v>66783259.391800001</v>
      </c>
      <c r="AC197" s="50">
        <f t="shared" si="49"/>
        <v>165352199.50830001</v>
      </c>
    </row>
    <row r="198" spans="1:29" ht="24.9" customHeight="1">
      <c r="A198" s="153"/>
      <c r="B198" s="155"/>
      <c r="C198" s="13">
        <v>16</v>
      </c>
      <c r="D198" s="49" t="s">
        <v>521</v>
      </c>
      <c r="E198" s="49">
        <v>100639805.07690001</v>
      </c>
      <c r="F198" s="49">
        <f t="shared" si="59"/>
        <v>-2141737.0099999998</v>
      </c>
      <c r="G198" s="49">
        <v>17965284.022399999</v>
      </c>
      <c r="H198" s="49">
        <v>7699407.4381999997</v>
      </c>
      <c r="I198" s="49">
        <v>1318651.7988</v>
      </c>
      <c r="J198" s="49">
        <v>3828694.4501</v>
      </c>
      <c r="K198" s="49">
        <f t="shared" si="56"/>
        <v>1914347.22505</v>
      </c>
      <c r="L198" s="49">
        <f t="shared" si="48"/>
        <v>1914347.22505</v>
      </c>
      <c r="M198" s="49">
        <v>77518576.677599996</v>
      </c>
      <c r="N198" s="50">
        <f t="shared" si="46"/>
        <v>204914335.22894999</v>
      </c>
      <c r="O198" s="53"/>
      <c r="P198" s="155"/>
      <c r="Q198" s="56">
        <v>15</v>
      </c>
      <c r="R198" s="155"/>
      <c r="S198" s="49" t="s">
        <v>522</v>
      </c>
      <c r="T198" s="49">
        <v>83685085.115500003</v>
      </c>
      <c r="U198" s="49">
        <f t="shared" si="60"/>
        <v>-5788847.5199999996</v>
      </c>
      <c r="V198" s="49">
        <v>14938684.7618</v>
      </c>
      <c r="W198" s="49">
        <v>6402293.4693</v>
      </c>
      <c r="X198" s="49">
        <v>1096499.4213</v>
      </c>
      <c r="Y198" s="49">
        <v>3183676.8831000002</v>
      </c>
      <c r="Z198" s="49">
        <v>0</v>
      </c>
      <c r="AA198" s="49">
        <f t="shared" si="44"/>
        <v>3183676.8831000002</v>
      </c>
      <c r="AB198" s="49">
        <v>77696179.551799998</v>
      </c>
      <c r="AC198" s="50">
        <f t="shared" si="49"/>
        <v>181213571.68279999</v>
      </c>
    </row>
    <row r="199" spans="1:29" ht="24.9" customHeight="1">
      <c r="A199" s="153"/>
      <c r="B199" s="155"/>
      <c r="C199" s="13">
        <v>17</v>
      </c>
      <c r="D199" s="49" t="s">
        <v>523</v>
      </c>
      <c r="E199" s="49">
        <v>101036549.99590001</v>
      </c>
      <c r="F199" s="49">
        <f t="shared" si="59"/>
        <v>-2141737.0099999998</v>
      </c>
      <c r="G199" s="49">
        <v>18036107.2434</v>
      </c>
      <c r="H199" s="49">
        <v>7729760.2472000001</v>
      </c>
      <c r="I199" s="49">
        <v>1323850.2231000001</v>
      </c>
      <c r="J199" s="49">
        <v>3843788.0312999999</v>
      </c>
      <c r="K199" s="49">
        <f t="shared" si="56"/>
        <v>1921894.01565</v>
      </c>
      <c r="L199" s="49">
        <f t="shared" si="48"/>
        <v>1921894.01565</v>
      </c>
      <c r="M199" s="49">
        <v>81446229.582699999</v>
      </c>
      <c r="N199" s="50">
        <f t="shared" si="46"/>
        <v>209352654.29795003</v>
      </c>
      <c r="O199" s="53"/>
      <c r="P199" s="155"/>
      <c r="Q199" s="56">
        <v>16</v>
      </c>
      <c r="R199" s="155"/>
      <c r="S199" s="49" t="s">
        <v>524</v>
      </c>
      <c r="T199" s="49">
        <v>101468417.4214</v>
      </c>
      <c r="U199" s="49">
        <f t="shared" si="60"/>
        <v>-5788847.5199999996</v>
      </c>
      <c r="V199" s="49">
        <v>18113200.208299998</v>
      </c>
      <c r="W199" s="49">
        <v>7762800.0892000003</v>
      </c>
      <c r="X199" s="49">
        <v>1329508.8465</v>
      </c>
      <c r="Y199" s="49">
        <v>3860217.7969</v>
      </c>
      <c r="Z199" s="49">
        <v>0</v>
      </c>
      <c r="AA199" s="49">
        <f t="shared" si="44"/>
        <v>3860217.7969</v>
      </c>
      <c r="AB199" s="49">
        <v>90243581.852799997</v>
      </c>
      <c r="AC199" s="50">
        <f t="shared" si="49"/>
        <v>216988878.69510001</v>
      </c>
    </row>
    <row r="200" spans="1:29" ht="24.9" customHeight="1">
      <c r="A200" s="153"/>
      <c r="B200" s="156"/>
      <c r="C200" s="13">
        <v>18</v>
      </c>
      <c r="D200" s="49" t="s">
        <v>525</v>
      </c>
      <c r="E200" s="49">
        <v>111421948.77079999</v>
      </c>
      <c r="F200" s="49">
        <f t="shared" si="59"/>
        <v>-2141737.0099999998</v>
      </c>
      <c r="G200" s="49">
        <v>19890012.251699999</v>
      </c>
      <c r="H200" s="49">
        <v>8524290.9649999999</v>
      </c>
      <c r="I200" s="49">
        <v>1459926.8456999999</v>
      </c>
      <c r="J200" s="49">
        <v>4238885.3651000001</v>
      </c>
      <c r="K200" s="49">
        <f t="shared" si="56"/>
        <v>2119442.68255</v>
      </c>
      <c r="L200" s="49">
        <f t="shared" si="48"/>
        <v>2119442.68255</v>
      </c>
      <c r="M200" s="49">
        <v>83748999.889599994</v>
      </c>
      <c r="N200" s="50">
        <f t="shared" si="46"/>
        <v>225022884.39534998</v>
      </c>
      <c r="O200" s="53"/>
      <c r="P200" s="155"/>
      <c r="Q200" s="56">
        <v>17</v>
      </c>
      <c r="R200" s="155"/>
      <c r="S200" s="49" t="s">
        <v>526</v>
      </c>
      <c r="T200" s="49">
        <v>85180710.014599994</v>
      </c>
      <c r="U200" s="49">
        <f t="shared" si="60"/>
        <v>-5788847.5199999996</v>
      </c>
      <c r="V200" s="49">
        <v>15205669.8388</v>
      </c>
      <c r="W200" s="49">
        <v>6516715.6452000001</v>
      </c>
      <c r="X200" s="49">
        <v>1116096.1251999999</v>
      </c>
      <c r="Y200" s="49">
        <v>3240575.7488000002</v>
      </c>
      <c r="Z200" s="49">
        <v>0</v>
      </c>
      <c r="AA200" s="49">
        <f t="shared" si="44"/>
        <v>3240575.7488000002</v>
      </c>
      <c r="AB200" s="49">
        <v>71140171.849099994</v>
      </c>
      <c r="AC200" s="50">
        <f t="shared" si="49"/>
        <v>176611091.70169997</v>
      </c>
    </row>
    <row r="201" spans="1:29" ht="24.9" customHeight="1">
      <c r="A201" s="13"/>
      <c r="B201" s="148" t="s">
        <v>527</v>
      </c>
      <c r="C201" s="149"/>
      <c r="D201" s="50"/>
      <c r="E201" s="50">
        <f>SUM(E183:E200)</f>
        <v>1784835091.1712999</v>
      </c>
      <c r="F201" s="50">
        <f t="shared" ref="F201:N201" si="61">SUM(F183:F200)</f>
        <v>-38551266.179999977</v>
      </c>
      <c r="G201" s="50">
        <f t="shared" si="61"/>
        <v>318612196.4515</v>
      </c>
      <c r="H201" s="50">
        <f t="shared" si="61"/>
        <v>136548084.19349998</v>
      </c>
      <c r="I201" s="50">
        <f t="shared" si="61"/>
        <v>23386134.361099999</v>
      </c>
      <c r="J201" s="50">
        <f t="shared" si="61"/>
        <v>67901445.185499996</v>
      </c>
      <c r="K201" s="50">
        <f t="shared" si="61"/>
        <v>33950722.592749998</v>
      </c>
      <c r="L201" s="50">
        <f t="shared" si="61"/>
        <v>33950722.592749998</v>
      </c>
      <c r="M201" s="50">
        <f t="shared" si="61"/>
        <v>1362495624.4793999</v>
      </c>
      <c r="N201" s="50">
        <f t="shared" si="61"/>
        <v>3621276587.06955</v>
      </c>
      <c r="O201" s="53"/>
      <c r="P201" s="155"/>
      <c r="Q201" s="56">
        <v>18</v>
      </c>
      <c r="R201" s="155"/>
      <c r="S201" s="49" t="s">
        <v>528</v>
      </c>
      <c r="T201" s="49">
        <v>79166608.843500003</v>
      </c>
      <c r="U201" s="49">
        <f t="shared" si="60"/>
        <v>-5788847.5199999996</v>
      </c>
      <c r="V201" s="49">
        <v>14132088.3112</v>
      </c>
      <c r="W201" s="49">
        <v>6056609.2762000002</v>
      </c>
      <c r="X201" s="49">
        <v>1037295.2439999999</v>
      </c>
      <c r="Y201" s="49">
        <v>3011778.0501999999</v>
      </c>
      <c r="Z201" s="49">
        <v>0</v>
      </c>
      <c r="AA201" s="49">
        <f t="shared" si="44"/>
        <v>3011778.0501999999</v>
      </c>
      <c r="AB201" s="49">
        <v>73967877.1505</v>
      </c>
      <c r="AC201" s="50">
        <f t="shared" si="49"/>
        <v>171583409.3556</v>
      </c>
    </row>
    <row r="202" spans="1:29" ht="24.9" customHeight="1">
      <c r="A202" s="153">
        <v>10</v>
      </c>
      <c r="B202" s="154" t="s">
        <v>529</v>
      </c>
      <c r="C202" s="13">
        <v>1</v>
      </c>
      <c r="D202" s="49" t="s">
        <v>530</v>
      </c>
      <c r="E202" s="49">
        <v>78024466.070999995</v>
      </c>
      <c r="F202" s="49">
        <v>0</v>
      </c>
      <c r="G202" s="49">
        <v>13928203.582900001</v>
      </c>
      <c r="H202" s="49">
        <v>5969230.1069999998</v>
      </c>
      <c r="I202" s="49">
        <v>1022330.1054</v>
      </c>
      <c r="J202" s="49">
        <v>2968326.8960000002</v>
      </c>
      <c r="K202" s="49">
        <f t="shared" si="56"/>
        <v>1484163.4480000001</v>
      </c>
      <c r="L202" s="49">
        <f t="shared" ref="L202:L226" si="62">J202-K202</f>
        <v>1484163.4480000001</v>
      </c>
      <c r="M202" s="62">
        <v>74538649.604399994</v>
      </c>
      <c r="N202" s="50">
        <f t="shared" si="46"/>
        <v>174967042.91869998</v>
      </c>
      <c r="O202" s="53"/>
      <c r="P202" s="155"/>
      <c r="Q202" s="56">
        <v>19</v>
      </c>
      <c r="R202" s="155"/>
      <c r="S202" s="49" t="s">
        <v>531</v>
      </c>
      <c r="T202" s="49">
        <v>75195785.812099993</v>
      </c>
      <c r="U202" s="49">
        <f t="shared" si="60"/>
        <v>-5788847.5199999996</v>
      </c>
      <c r="V202" s="49">
        <v>13423253.8345</v>
      </c>
      <c r="W202" s="49">
        <v>5752823.0718999999</v>
      </c>
      <c r="X202" s="49">
        <v>985266.7953</v>
      </c>
      <c r="Y202" s="49">
        <v>2860713.8854999999</v>
      </c>
      <c r="Z202" s="49">
        <v>0</v>
      </c>
      <c r="AA202" s="49">
        <f t="shared" si="44"/>
        <v>2860713.8854999999</v>
      </c>
      <c r="AB202" s="49">
        <v>65298210.1325</v>
      </c>
      <c r="AC202" s="50">
        <f t="shared" si="49"/>
        <v>157727206.01179999</v>
      </c>
    </row>
    <row r="203" spans="1:29" ht="24.9" customHeight="1">
      <c r="A203" s="153"/>
      <c r="B203" s="155"/>
      <c r="C203" s="13">
        <v>2</v>
      </c>
      <c r="D203" s="49" t="s">
        <v>532</v>
      </c>
      <c r="E203" s="49">
        <v>85043572.234500006</v>
      </c>
      <c r="F203" s="49">
        <v>0</v>
      </c>
      <c r="G203" s="49">
        <v>15181189.275</v>
      </c>
      <c r="H203" s="49">
        <v>6506223.9749999996</v>
      </c>
      <c r="I203" s="49">
        <v>1114299.2519</v>
      </c>
      <c r="J203" s="49">
        <v>3235358.5419999999</v>
      </c>
      <c r="K203" s="49">
        <f t="shared" si="56"/>
        <v>1617679.2709999999</v>
      </c>
      <c r="L203" s="49">
        <f t="shared" si="62"/>
        <v>1617679.2709999999</v>
      </c>
      <c r="M203" s="62">
        <v>80281256.0537</v>
      </c>
      <c r="N203" s="50">
        <f t="shared" si="46"/>
        <v>189744220.06110001</v>
      </c>
      <c r="O203" s="53"/>
      <c r="P203" s="156"/>
      <c r="Q203" s="56">
        <v>20</v>
      </c>
      <c r="R203" s="156"/>
      <c r="S203" s="49" t="s">
        <v>533</v>
      </c>
      <c r="T203" s="49">
        <v>101990336.3442</v>
      </c>
      <c r="U203" s="49">
        <f t="shared" si="60"/>
        <v>-5788847.5199999996</v>
      </c>
      <c r="V203" s="49">
        <v>18206368.330699999</v>
      </c>
      <c r="W203" s="49">
        <v>7802729.2845999999</v>
      </c>
      <c r="X203" s="49">
        <v>1336347.3864</v>
      </c>
      <c r="Y203" s="49">
        <v>3880073.4402999999</v>
      </c>
      <c r="Z203" s="49">
        <v>0</v>
      </c>
      <c r="AA203" s="49">
        <f t="shared" si="44"/>
        <v>3880073.4402999999</v>
      </c>
      <c r="AB203" s="49">
        <v>94173154.6664</v>
      </c>
      <c r="AC203" s="50">
        <f t="shared" si="49"/>
        <v>221600161.93260002</v>
      </c>
    </row>
    <row r="204" spans="1:29" ht="24.9" customHeight="1">
      <c r="A204" s="153"/>
      <c r="B204" s="155"/>
      <c r="C204" s="13">
        <v>3</v>
      </c>
      <c r="D204" s="49" t="s">
        <v>534</v>
      </c>
      <c r="E204" s="49">
        <v>72698239.767199993</v>
      </c>
      <c r="F204" s="49">
        <v>0</v>
      </c>
      <c r="G204" s="49">
        <v>12977415.092800001</v>
      </c>
      <c r="H204" s="49">
        <v>5561749.3255000003</v>
      </c>
      <c r="I204" s="49">
        <v>952542.2328</v>
      </c>
      <c r="J204" s="49">
        <v>2765698.3925999999</v>
      </c>
      <c r="K204" s="49">
        <f t="shared" si="56"/>
        <v>1382849.1963</v>
      </c>
      <c r="L204" s="49">
        <f t="shared" si="62"/>
        <v>1382849.1963</v>
      </c>
      <c r="M204" s="62">
        <v>71648067.298099995</v>
      </c>
      <c r="N204" s="50">
        <f t="shared" si="46"/>
        <v>165220862.9127</v>
      </c>
      <c r="O204" s="53"/>
      <c r="P204" s="13"/>
      <c r="Q204" s="149" t="s">
        <v>535</v>
      </c>
      <c r="R204" s="150"/>
      <c r="S204" s="50"/>
      <c r="T204" s="50">
        <f>SUM(T184:T203)</f>
        <v>1855451133.4912</v>
      </c>
      <c r="U204" s="50">
        <f t="shared" ref="U204:Z204" si="63">SUM(U184:U203)</f>
        <v>-115776950.39999995</v>
      </c>
      <c r="V204" s="50">
        <f t="shared" si="63"/>
        <v>331217916.97970003</v>
      </c>
      <c r="W204" s="50">
        <f t="shared" si="63"/>
        <v>141950535.8484</v>
      </c>
      <c r="X204" s="50">
        <f t="shared" si="63"/>
        <v>24311394.214199997</v>
      </c>
      <c r="Y204" s="50">
        <f t="shared" si="63"/>
        <v>70587929.416199997</v>
      </c>
      <c r="Z204" s="50">
        <f t="shared" si="63"/>
        <v>0</v>
      </c>
      <c r="AA204" s="50">
        <f t="shared" si="44"/>
        <v>70587929.416199997</v>
      </c>
      <c r="AB204" s="50">
        <f>SUM(AB184:AB203)</f>
        <v>1669050586.9288001</v>
      </c>
      <c r="AC204" s="50">
        <f>SUM(AC184:AC203)</f>
        <v>3976792546.4784989</v>
      </c>
    </row>
    <row r="205" spans="1:29" ht="33.75" customHeight="1">
      <c r="A205" s="153"/>
      <c r="B205" s="155"/>
      <c r="C205" s="13">
        <v>4</v>
      </c>
      <c r="D205" s="49" t="s">
        <v>536</v>
      </c>
      <c r="E205" s="49">
        <v>104480515.8126</v>
      </c>
      <c r="F205" s="49">
        <v>0</v>
      </c>
      <c r="G205" s="49">
        <v>18650892.059500001</v>
      </c>
      <c r="H205" s="49">
        <v>7993239.4540999997</v>
      </c>
      <c r="I205" s="49">
        <v>1368975.4269000001</v>
      </c>
      <c r="J205" s="49">
        <v>3974808.6825999999</v>
      </c>
      <c r="K205" s="49">
        <f t="shared" si="56"/>
        <v>1987404.3413</v>
      </c>
      <c r="L205" s="49">
        <f t="shared" si="62"/>
        <v>1987404.3413</v>
      </c>
      <c r="M205" s="62">
        <v>91330649.712699994</v>
      </c>
      <c r="N205" s="50">
        <f t="shared" si="46"/>
        <v>225811676.80710003</v>
      </c>
      <c r="O205" s="53"/>
      <c r="P205" s="154">
        <v>28</v>
      </c>
      <c r="Q205" s="56">
        <v>1</v>
      </c>
      <c r="R205" s="160" t="s">
        <v>117</v>
      </c>
      <c r="S205" s="57" t="s">
        <v>537</v>
      </c>
      <c r="T205" s="49">
        <v>98310484.874200001</v>
      </c>
      <c r="U205" s="49">
        <f>-2620951.49</f>
        <v>-2620951.4900000002</v>
      </c>
      <c r="V205" s="49">
        <v>17549475.396899998</v>
      </c>
      <c r="W205" s="49">
        <v>7521203.7416000003</v>
      </c>
      <c r="X205" s="49">
        <v>1288131.4469000001</v>
      </c>
      <c r="Y205" s="49">
        <v>3740078.8637000001</v>
      </c>
      <c r="Z205" s="49">
        <f t="shared" ref="Z205:Z222" si="64">Y205/2</f>
        <v>1870039.4318500001</v>
      </c>
      <c r="AA205" s="49">
        <f t="shared" si="44"/>
        <v>1870039.4318500001</v>
      </c>
      <c r="AB205" s="49">
        <v>85052051.633200005</v>
      </c>
      <c r="AC205" s="50">
        <f t="shared" si="49"/>
        <v>208970435.03465003</v>
      </c>
    </row>
    <row r="206" spans="1:29" ht="24.9" customHeight="1">
      <c r="A206" s="153"/>
      <c r="B206" s="155"/>
      <c r="C206" s="13">
        <v>5</v>
      </c>
      <c r="D206" s="49" t="s">
        <v>538</v>
      </c>
      <c r="E206" s="49">
        <v>95061034.333100006</v>
      </c>
      <c r="F206" s="49">
        <v>0</v>
      </c>
      <c r="G206" s="49">
        <v>16969413.642499998</v>
      </c>
      <c r="H206" s="49">
        <v>7272605.8468000004</v>
      </c>
      <c r="I206" s="49">
        <v>1245554.9155999999</v>
      </c>
      <c r="J206" s="49">
        <v>3616458.2622000002</v>
      </c>
      <c r="K206" s="49">
        <f t="shared" si="56"/>
        <v>1808229.1311000001</v>
      </c>
      <c r="L206" s="49">
        <f t="shared" si="62"/>
        <v>1808229.1311000001</v>
      </c>
      <c r="M206" s="62">
        <v>89910877.343999997</v>
      </c>
      <c r="N206" s="50">
        <f t="shared" si="46"/>
        <v>212267715.21309999</v>
      </c>
      <c r="O206" s="53"/>
      <c r="P206" s="155"/>
      <c r="Q206" s="56">
        <v>2</v>
      </c>
      <c r="R206" s="161"/>
      <c r="S206" s="57" t="s">
        <v>539</v>
      </c>
      <c r="T206" s="49">
        <v>103996726.29440001</v>
      </c>
      <c r="U206" s="49">
        <f t="shared" ref="U206:U222" si="65">-2620951.49</f>
        <v>-2620951.4900000002</v>
      </c>
      <c r="V206" s="49">
        <v>18564530.444499999</v>
      </c>
      <c r="W206" s="49">
        <v>7956227.3333999999</v>
      </c>
      <c r="X206" s="49">
        <v>1362636.4846999999</v>
      </c>
      <c r="Y206" s="49">
        <v>3956403.6165999998</v>
      </c>
      <c r="Z206" s="49">
        <f t="shared" si="64"/>
        <v>1978201.8082999999</v>
      </c>
      <c r="AA206" s="49">
        <f t="shared" si="44"/>
        <v>1978201.8082999999</v>
      </c>
      <c r="AB206" s="49">
        <v>91193039.105599999</v>
      </c>
      <c r="AC206" s="50">
        <f t="shared" si="49"/>
        <v>222430409.98089999</v>
      </c>
    </row>
    <row r="207" spans="1:29" ht="24.9" customHeight="1">
      <c r="A207" s="153"/>
      <c r="B207" s="155"/>
      <c r="C207" s="13">
        <v>6</v>
      </c>
      <c r="D207" s="49" t="s">
        <v>540</v>
      </c>
      <c r="E207" s="49">
        <v>97374888.921599999</v>
      </c>
      <c r="F207" s="49">
        <v>0</v>
      </c>
      <c r="G207" s="49">
        <v>17382461.4901</v>
      </c>
      <c r="H207" s="49">
        <v>7449626.3529000003</v>
      </c>
      <c r="I207" s="49">
        <v>1275872.6266000001</v>
      </c>
      <c r="J207" s="49">
        <v>3704485.4816999999</v>
      </c>
      <c r="K207" s="49">
        <f t="shared" si="56"/>
        <v>1852242.7408499999</v>
      </c>
      <c r="L207" s="49">
        <f t="shared" si="62"/>
        <v>1852242.7408499999</v>
      </c>
      <c r="M207" s="62">
        <v>90358856.0044</v>
      </c>
      <c r="N207" s="50">
        <f t="shared" si="46"/>
        <v>215693948.13644999</v>
      </c>
      <c r="O207" s="53"/>
      <c r="P207" s="155"/>
      <c r="Q207" s="56">
        <v>3</v>
      </c>
      <c r="R207" s="161"/>
      <c r="S207" s="57" t="s">
        <v>541</v>
      </c>
      <c r="T207" s="49">
        <v>105877227.47040001</v>
      </c>
      <c r="U207" s="49">
        <f t="shared" si="65"/>
        <v>-2620951.4900000002</v>
      </c>
      <c r="V207" s="49">
        <v>18900220.0625</v>
      </c>
      <c r="W207" s="49">
        <v>8100094.3125</v>
      </c>
      <c r="X207" s="49">
        <v>1387276.1015999999</v>
      </c>
      <c r="Y207" s="49">
        <v>4027944.5384999998</v>
      </c>
      <c r="Z207" s="49">
        <f t="shared" si="64"/>
        <v>2013972.2692499999</v>
      </c>
      <c r="AA207" s="49">
        <f t="shared" si="44"/>
        <v>2013972.2692499999</v>
      </c>
      <c r="AB207" s="49">
        <v>93703959.497199997</v>
      </c>
      <c r="AC207" s="50">
        <f t="shared" si="49"/>
        <v>227361798.22345001</v>
      </c>
    </row>
    <row r="208" spans="1:29" ht="24.9" customHeight="1">
      <c r="A208" s="153"/>
      <c r="B208" s="155"/>
      <c r="C208" s="13">
        <v>7</v>
      </c>
      <c r="D208" s="49" t="s">
        <v>542</v>
      </c>
      <c r="E208" s="49">
        <v>103235350.21780001</v>
      </c>
      <c r="F208" s="49">
        <v>0</v>
      </c>
      <c r="G208" s="49">
        <v>18428616.653200001</v>
      </c>
      <c r="H208" s="49">
        <v>7897978.5656000003</v>
      </c>
      <c r="I208" s="49">
        <v>1352660.4127</v>
      </c>
      <c r="J208" s="49">
        <v>3927438.1754999999</v>
      </c>
      <c r="K208" s="49">
        <f t="shared" si="56"/>
        <v>1963719.0877499999</v>
      </c>
      <c r="L208" s="49">
        <f t="shared" si="62"/>
        <v>1963719.0877499999</v>
      </c>
      <c r="M208" s="62">
        <v>87169407.934699997</v>
      </c>
      <c r="N208" s="50">
        <f t="shared" si="46"/>
        <v>220047732.87175003</v>
      </c>
      <c r="O208" s="53"/>
      <c r="P208" s="155"/>
      <c r="Q208" s="56">
        <v>4</v>
      </c>
      <c r="R208" s="161"/>
      <c r="S208" s="57" t="s">
        <v>543</v>
      </c>
      <c r="T208" s="49">
        <v>78530956.216600001</v>
      </c>
      <c r="U208" s="49">
        <f t="shared" si="65"/>
        <v>-2620951.4900000002</v>
      </c>
      <c r="V208" s="49">
        <v>14018617.5033</v>
      </c>
      <c r="W208" s="49">
        <v>6007978.9299999997</v>
      </c>
      <c r="X208" s="49">
        <v>1028966.487</v>
      </c>
      <c r="Y208" s="49">
        <v>2987595.5740999999</v>
      </c>
      <c r="Z208" s="49">
        <f t="shared" si="64"/>
        <v>1493797.7870499999</v>
      </c>
      <c r="AA208" s="49">
        <f t="shared" ref="AA208:AA271" si="66">Y208-Z208</f>
        <v>1493797.7870499999</v>
      </c>
      <c r="AB208" s="49">
        <v>70175480.282900006</v>
      </c>
      <c r="AC208" s="50">
        <f t="shared" si="49"/>
        <v>168634845.71685004</v>
      </c>
    </row>
    <row r="209" spans="1:29" ht="24.9" customHeight="1">
      <c r="A209" s="153"/>
      <c r="B209" s="155"/>
      <c r="C209" s="13">
        <v>8</v>
      </c>
      <c r="D209" s="49" t="s">
        <v>544</v>
      </c>
      <c r="E209" s="49">
        <v>97094357.192900002</v>
      </c>
      <c r="F209" s="49">
        <v>0</v>
      </c>
      <c r="G209" s="49">
        <v>17332383.569400001</v>
      </c>
      <c r="H209" s="49">
        <v>7428164.3869000003</v>
      </c>
      <c r="I209" s="49">
        <v>1272196.9073000001</v>
      </c>
      <c r="J209" s="49">
        <v>3693813.0617</v>
      </c>
      <c r="K209" s="49">
        <f t="shared" si="56"/>
        <v>1846906.53085</v>
      </c>
      <c r="L209" s="49">
        <f t="shared" si="62"/>
        <v>1846906.53085</v>
      </c>
      <c r="M209" s="62">
        <v>83799488.461700007</v>
      </c>
      <c r="N209" s="50">
        <f t="shared" si="46"/>
        <v>208773497.04905003</v>
      </c>
      <c r="O209" s="53"/>
      <c r="P209" s="155"/>
      <c r="Q209" s="56">
        <v>5</v>
      </c>
      <c r="R209" s="161"/>
      <c r="S209" s="49" t="s">
        <v>545</v>
      </c>
      <c r="T209" s="49">
        <v>82290938.131600007</v>
      </c>
      <c r="U209" s="49">
        <f t="shared" si="65"/>
        <v>-2620951.4900000002</v>
      </c>
      <c r="V209" s="49">
        <v>14689814.580600001</v>
      </c>
      <c r="W209" s="49">
        <v>6295634.8202</v>
      </c>
      <c r="X209" s="49">
        <v>1078232.3507000001</v>
      </c>
      <c r="Y209" s="49">
        <v>3130638.5964000002</v>
      </c>
      <c r="Z209" s="49">
        <f t="shared" si="64"/>
        <v>1565319.2982000001</v>
      </c>
      <c r="AA209" s="49">
        <f t="shared" si="66"/>
        <v>1565319.2982000001</v>
      </c>
      <c r="AB209" s="49">
        <v>78040865.613100007</v>
      </c>
      <c r="AC209" s="50">
        <f t="shared" si="49"/>
        <v>181339853.30440003</v>
      </c>
    </row>
    <row r="210" spans="1:29" ht="24.9" customHeight="1">
      <c r="A210" s="153"/>
      <c r="B210" s="155"/>
      <c r="C210" s="13">
        <v>9</v>
      </c>
      <c r="D210" s="49" t="s">
        <v>546</v>
      </c>
      <c r="E210" s="49">
        <v>91358634.880899996</v>
      </c>
      <c r="F210" s="49">
        <v>0</v>
      </c>
      <c r="G210" s="49">
        <v>16308495.652100001</v>
      </c>
      <c r="H210" s="49">
        <v>6989355.2795000002</v>
      </c>
      <c r="I210" s="49">
        <v>1197043.537</v>
      </c>
      <c r="J210" s="49">
        <v>3475605.8805</v>
      </c>
      <c r="K210" s="49">
        <f t="shared" si="56"/>
        <v>1737802.94025</v>
      </c>
      <c r="L210" s="49">
        <f t="shared" si="62"/>
        <v>1737802.94025</v>
      </c>
      <c r="M210" s="62">
        <v>80849388.990500003</v>
      </c>
      <c r="N210" s="50">
        <f t="shared" si="46"/>
        <v>198440721.28025001</v>
      </c>
      <c r="O210" s="53"/>
      <c r="P210" s="155"/>
      <c r="Q210" s="56">
        <v>6</v>
      </c>
      <c r="R210" s="161"/>
      <c r="S210" s="49" t="s">
        <v>547</v>
      </c>
      <c r="T210" s="49">
        <v>126461820.1565</v>
      </c>
      <c r="U210" s="49">
        <f t="shared" si="65"/>
        <v>-2620951.4900000002</v>
      </c>
      <c r="V210" s="49">
        <v>22574790.515099999</v>
      </c>
      <c r="W210" s="49">
        <v>9674910.2207999993</v>
      </c>
      <c r="X210" s="49">
        <v>1656989.5630000001</v>
      </c>
      <c r="Y210" s="49">
        <v>4811055.3136999998</v>
      </c>
      <c r="Z210" s="49">
        <f t="shared" si="64"/>
        <v>2405527.6568499999</v>
      </c>
      <c r="AA210" s="49">
        <f t="shared" si="66"/>
        <v>2405527.6568499999</v>
      </c>
      <c r="AB210" s="49">
        <v>113499016.55410001</v>
      </c>
      <c r="AC210" s="50">
        <f t="shared" si="49"/>
        <v>273652103.17635</v>
      </c>
    </row>
    <row r="211" spans="1:29" ht="24.9" customHeight="1">
      <c r="A211" s="153"/>
      <c r="B211" s="155"/>
      <c r="C211" s="13">
        <v>10</v>
      </c>
      <c r="D211" s="49" t="s">
        <v>548</v>
      </c>
      <c r="E211" s="49">
        <v>102159344.63869999</v>
      </c>
      <c r="F211" s="49">
        <v>0</v>
      </c>
      <c r="G211" s="49">
        <v>18236538.123</v>
      </c>
      <c r="H211" s="49">
        <v>7815659.1955000004</v>
      </c>
      <c r="I211" s="49">
        <v>1338561.8491</v>
      </c>
      <c r="J211" s="49">
        <v>3886503.1143</v>
      </c>
      <c r="K211" s="49">
        <f t="shared" si="56"/>
        <v>1943251.55715</v>
      </c>
      <c r="L211" s="49">
        <f t="shared" si="62"/>
        <v>1943251.55715</v>
      </c>
      <c r="M211" s="62">
        <v>94217872.179100007</v>
      </c>
      <c r="N211" s="50">
        <f t="shared" si="46"/>
        <v>225711227.54254997</v>
      </c>
      <c r="O211" s="53"/>
      <c r="P211" s="155"/>
      <c r="Q211" s="56">
        <v>7</v>
      </c>
      <c r="R211" s="161"/>
      <c r="S211" s="49" t="s">
        <v>549</v>
      </c>
      <c r="T211" s="49">
        <v>89064729.311900005</v>
      </c>
      <c r="U211" s="49">
        <f t="shared" si="65"/>
        <v>-2620951.4900000002</v>
      </c>
      <c r="V211" s="49">
        <v>15899008.918400001</v>
      </c>
      <c r="W211" s="49">
        <v>6813860.9649999999</v>
      </c>
      <c r="X211" s="49">
        <v>1166987.2117000001</v>
      </c>
      <c r="Y211" s="49">
        <v>3388337.5924</v>
      </c>
      <c r="Z211" s="49">
        <f t="shared" si="64"/>
        <v>1694168.7962</v>
      </c>
      <c r="AA211" s="49">
        <f t="shared" si="66"/>
        <v>1694168.7962</v>
      </c>
      <c r="AB211" s="49">
        <v>77630805.146400005</v>
      </c>
      <c r="AC211" s="50">
        <f t="shared" si="49"/>
        <v>189648608.85960001</v>
      </c>
    </row>
    <row r="212" spans="1:29" ht="24.9" customHeight="1">
      <c r="A212" s="153"/>
      <c r="B212" s="155"/>
      <c r="C212" s="13">
        <v>11</v>
      </c>
      <c r="D212" s="49" t="s">
        <v>550</v>
      </c>
      <c r="E212" s="49">
        <v>85845336.132200003</v>
      </c>
      <c r="F212" s="49">
        <v>0</v>
      </c>
      <c r="G212" s="49">
        <v>15324312.725299999</v>
      </c>
      <c r="H212" s="49">
        <v>6567562.5965999998</v>
      </c>
      <c r="I212" s="49">
        <v>1124804.5127000001</v>
      </c>
      <c r="J212" s="49">
        <v>3265860.4791000001</v>
      </c>
      <c r="K212" s="49">
        <f t="shared" si="56"/>
        <v>1632930.2395500001</v>
      </c>
      <c r="L212" s="49">
        <f t="shared" si="62"/>
        <v>1632930.2395500001</v>
      </c>
      <c r="M212" s="62">
        <v>74292261.341199994</v>
      </c>
      <c r="N212" s="50">
        <f t="shared" si="46"/>
        <v>184787207.54754999</v>
      </c>
      <c r="O212" s="53"/>
      <c r="P212" s="155"/>
      <c r="Q212" s="56">
        <v>8</v>
      </c>
      <c r="R212" s="161"/>
      <c r="S212" s="49" t="s">
        <v>551</v>
      </c>
      <c r="T212" s="49">
        <v>89733122.688299999</v>
      </c>
      <c r="U212" s="49">
        <f t="shared" si="65"/>
        <v>-2620951.4900000002</v>
      </c>
      <c r="V212" s="49">
        <v>16018324.301000001</v>
      </c>
      <c r="W212" s="49">
        <v>6864996.1289999997</v>
      </c>
      <c r="X212" s="49">
        <v>1175744.9606000001</v>
      </c>
      <c r="Y212" s="49">
        <v>3413765.6423999998</v>
      </c>
      <c r="Z212" s="49">
        <f t="shared" si="64"/>
        <v>1706882.8211999999</v>
      </c>
      <c r="AA212" s="49">
        <f t="shared" si="66"/>
        <v>1706882.8211999999</v>
      </c>
      <c r="AB212" s="49">
        <v>85198924.636899993</v>
      </c>
      <c r="AC212" s="50">
        <f t="shared" si="49"/>
        <v>198077044.04699999</v>
      </c>
    </row>
    <row r="213" spans="1:29" ht="24.9" customHeight="1">
      <c r="A213" s="153"/>
      <c r="B213" s="155"/>
      <c r="C213" s="13">
        <v>12</v>
      </c>
      <c r="D213" s="49" t="s">
        <v>552</v>
      </c>
      <c r="E213" s="49">
        <v>88536481.382200003</v>
      </c>
      <c r="F213" s="49">
        <v>0</v>
      </c>
      <c r="G213" s="49">
        <v>15804711.000399999</v>
      </c>
      <c r="H213" s="49">
        <v>6773447.5716000004</v>
      </c>
      <c r="I213" s="49">
        <v>1160065.7449</v>
      </c>
      <c r="J213" s="49">
        <v>3368241.1708999998</v>
      </c>
      <c r="K213" s="49">
        <f t="shared" si="56"/>
        <v>1684120.5854499999</v>
      </c>
      <c r="L213" s="49">
        <f t="shared" si="62"/>
        <v>1684120.5854499999</v>
      </c>
      <c r="M213" s="62">
        <v>81676549.588499993</v>
      </c>
      <c r="N213" s="50">
        <f t="shared" si="46"/>
        <v>195635375.87304997</v>
      </c>
      <c r="O213" s="53"/>
      <c r="P213" s="155"/>
      <c r="Q213" s="56">
        <v>9</v>
      </c>
      <c r="R213" s="161"/>
      <c r="S213" s="49" t="s">
        <v>553</v>
      </c>
      <c r="T213" s="49">
        <v>107881124.6644</v>
      </c>
      <c r="U213" s="49">
        <f t="shared" si="65"/>
        <v>-2620951.4900000002</v>
      </c>
      <c r="V213" s="49">
        <v>19257937.192600001</v>
      </c>
      <c r="W213" s="49">
        <v>8253401.6540000001</v>
      </c>
      <c r="X213" s="49">
        <v>1413532.5381</v>
      </c>
      <c r="Y213" s="49">
        <v>4104179.8813999998</v>
      </c>
      <c r="Z213" s="49">
        <f t="shared" si="64"/>
        <v>2052089.9406999999</v>
      </c>
      <c r="AA213" s="49">
        <f t="shared" si="66"/>
        <v>2052089.9406999999</v>
      </c>
      <c r="AB213" s="49">
        <v>94356568.409999996</v>
      </c>
      <c r="AC213" s="50">
        <f t="shared" si="49"/>
        <v>230593702.90979999</v>
      </c>
    </row>
    <row r="214" spans="1:29" ht="24.9" customHeight="1">
      <c r="A214" s="153"/>
      <c r="B214" s="155"/>
      <c r="C214" s="13">
        <v>13</v>
      </c>
      <c r="D214" s="49" t="s">
        <v>554</v>
      </c>
      <c r="E214" s="49">
        <v>81097506.240500003</v>
      </c>
      <c r="F214" s="49">
        <v>0</v>
      </c>
      <c r="G214" s="49">
        <v>14476774.195</v>
      </c>
      <c r="H214" s="49">
        <v>6204331.7978999997</v>
      </c>
      <c r="I214" s="49">
        <v>1062595.1869000001</v>
      </c>
      <c r="J214" s="49">
        <v>3085236.2225000001</v>
      </c>
      <c r="K214" s="49">
        <f t="shared" si="56"/>
        <v>1542618.1112500001</v>
      </c>
      <c r="L214" s="49">
        <f t="shared" si="62"/>
        <v>1542618.1112500001</v>
      </c>
      <c r="M214" s="62">
        <v>78589336.648800001</v>
      </c>
      <c r="N214" s="50">
        <f t="shared" si="46"/>
        <v>182973162.18035001</v>
      </c>
      <c r="O214" s="53"/>
      <c r="P214" s="155"/>
      <c r="Q214" s="56">
        <v>10</v>
      </c>
      <c r="R214" s="161"/>
      <c r="S214" s="49" t="s">
        <v>555</v>
      </c>
      <c r="T214" s="49">
        <v>117064259.00740001</v>
      </c>
      <c r="U214" s="49">
        <f t="shared" si="65"/>
        <v>-2620951.4900000002</v>
      </c>
      <c r="V214" s="49">
        <v>20897225.112100001</v>
      </c>
      <c r="W214" s="49">
        <v>8955953.6195</v>
      </c>
      <c r="X214" s="49">
        <v>1533856.267</v>
      </c>
      <c r="Y214" s="49">
        <v>4453538.8202</v>
      </c>
      <c r="Z214" s="49">
        <f t="shared" si="64"/>
        <v>2226769.4101</v>
      </c>
      <c r="AA214" s="49">
        <f t="shared" si="66"/>
        <v>2226769.4101</v>
      </c>
      <c r="AB214" s="49">
        <v>103484133.61579999</v>
      </c>
      <c r="AC214" s="50">
        <f t="shared" si="49"/>
        <v>251541245.54189998</v>
      </c>
    </row>
    <row r="215" spans="1:29" ht="24.9" customHeight="1">
      <c r="A215" s="153"/>
      <c r="B215" s="155"/>
      <c r="C215" s="13">
        <v>14</v>
      </c>
      <c r="D215" s="49" t="s">
        <v>556</v>
      </c>
      <c r="E215" s="49">
        <v>79424063.261999995</v>
      </c>
      <c r="F215" s="49">
        <v>0</v>
      </c>
      <c r="G215" s="49">
        <v>14178046.684699999</v>
      </c>
      <c r="H215" s="49">
        <v>6076305.7220000001</v>
      </c>
      <c r="I215" s="49">
        <v>1040668.5884</v>
      </c>
      <c r="J215" s="49">
        <v>3021572.5277999998</v>
      </c>
      <c r="K215" s="49">
        <f t="shared" si="56"/>
        <v>1510786.2638999999</v>
      </c>
      <c r="L215" s="49">
        <f t="shared" si="62"/>
        <v>1510786.2638999999</v>
      </c>
      <c r="M215" s="62">
        <v>76235368.780699998</v>
      </c>
      <c r="N215" s="50">
        <f t="shared" si="46"/>
        <v>178465239.3017</v>
      </c>
      <c r="O215" s="53"/>
      <c r="P215" s="155"/>
      <c r="Q215" s="56">
        <v>11</v>
      </c>
      <c r="R215" s="161"/>
      <c r="S215" s="49" t="s">
        <v>557</v>
      </c>
      <c r="T215" s="49">
        <v>89571633.135000005</v>
      </c>
      <c r="U215" s="49">
        <f t="shared" si="65"/>
        <v>-2620951.4900000002</v>
      </c>
      <c r="V215" s="49">
        <v>15989496.684699999</v>
      </c>
      <c r="W215" s="49">
        <v>6852641.4363000002</v>
      </c>
      <c r="X215" s="49">
        <v>1173629.0135999999</v>
      </c>
      <c r="Y215" s="49">
        <v>3407622.0081000002</v>
      </c>
      <c r="Z215" s="49">
        <f t="shared" si="64"/>
        <v>1703811.0040500001</v>
      </c>
      <c r="AA215" s="49">
        <f t="shared" si="66"/>
        <v>1703811.0040500001</v>
      </c>
      <c r="AB215" s="49">
        <v>81783247.343700007</v>
      </c>
      <c r="AC215" s="50">
        <f t="shared" si="49"/>
        <v>194453507.12735003</v>
      </c>
    </row>
    <row r="216" spans="1:29" ht="24.9" customHeight="1">
      <c r="A216" s="153"/>
      <c r="B216" s="155"/>
      <c r="C216" s="13">
        <v>15</v>
      </c>
      <c r="D216" s="49" t="s">
        <v>558</v>
      </c>
      <c r="E216" s="49">
        <v>86184269.487200007</v>
      </c>
      <c r="F216" s="49">
        <v>0</v>
      </c>
      <c r="G216" s="49">
        <v>15384815.962400001</v>
      </c>
      <c r="H216" s="49">
        <v>6593492.5553000001</v>
      </c>
      <c r="I216" s="49">
        <v>1129245.4502000001</v>
      </c>
      <c r="J216" s="49">
        <v>3278754.7037</v>
      </c>
      <c r="K216" s="49">
        <f t="shared" si="56"/>
        <v>1639377.35185</v>
      </c>
      <c r="L216" s="49">
        <f t="shared" si="62"/>
        <v>1639377.35185</v>
      </c>
      <c r="M216" s="62">
        <v>81721027.469799995</v>
      </c>
      <c r="N216" s="50">
        <f t="shared" si="46"/>
        <v>192652228.27675</v>
      </c>
      <c r="O216" s="53"/>
      <c r="P216" s="155"/>
      <c r="Q216" s="56">
        <v>12</v>
      </c>
      <c r="R216" s="161"/>
      <c r="S216" s="49" t="s">
        <v>559</v>
      </c>
      <c r="T216" s="49">
        <v>92712511.566200003</v>
      </c>
      <c r="U216" s="49">
        <f t="shared" si="65"/>
        <v>-2620951.4900000002</v>
      </c>
      <c r="V216" s="49">
        <v>16550177.1535</v>
      </c>
      <c r="W216" s="49">
        <v>7092933.0658</v>
      </c>
      <c r="X216" s="49">
        <v>1214782.9583999999</v>
      </c>
      <c r="Y216" s="49">
        <v>3527112.1423999998</v>
      </c>
      <c r="Z216" s="49">
        <f t="shared" si="64"/>
        <v>1763556.0711999999</v>
      </c>
      <c r="AA216" s="49">
        <f t="shared" si="66"/>
        <v>1763556.0711999999</v>
      </c>
      <c r="AB216" s="49">
        <v>84645830.983700007</v>
      </c>
      <c r="AC216" s="50">
        <f t="shared" si="49"/>
        <v>201358840.30880001</v>
      </c>
    </row>
    <row r="217" spans="1:29" ht="24.9" customHeight="1">
      <c r="A217" s="153"/>
      <c r="B217" s="155"/>
      <c r="C217" s="13">
        <v>16</v>
      </c>
      <c r="D217" s="49" t="s">
        <v>560</v>
      </c>
      <c r="E217" s="49">
        <v>71174640.541500002</v>
      </c>
      <c r="F217" s="49">
        <v>0</v>
      </c>
      <c r="G217" s="49">
        <v>12705436.298699999</v>
      </c>
      <c r="H217" s="49">
        <v>5445186.9851000002</v>
      </c>
      <c r="I217" s="49">
        <v>932578.99010000005</v>
      </c>
      <c r="J217" s="49">
        <v>2707735.2845000001</v>
      </c>
      <c r="K217" s="49">
        <f t="shared" si="56"/>
        <v>1353867.64225</v>
      </c>
      <c r="L217" s="49">
        <f t="shared" si="62"/>
        <v>1353867.64225</v>
      </c>
      <c r="M217" s="62">
        <v>68618291.622299999</v>
      </c>
      <c r="N217" s="50">
        <f t="shared" ref="N217:N280" si="67">E217+F217+J217-K217+G217+M217+H217+I217</f>
        <v>160230002.07995</v>
      </c>
      <c r="O217" s="53"/>
      <c r="P217" s="155"/>
      <c r="Q217" s="56">
        <v>13</v>
      </c>
      <c r="R217" s="161"/>
      <c r="S217" s="49" t="s">
        <v>561</v>
      </c>
      <c r="T217" s="49">
        <v>86159256.684599996</v>
      </c>
      <c r="U217" s="49">
        <f t="shared" si="65"/>
        <v>-2620951.4900000002</v>
      </c>
      <c r="V217" s="49">
        <v>15380350.909</v>
      </c>
      <c r="W217" s="49">
        <v>6591578.9610000001</v>
      </c>
      <c r="X217" s="49">
        <v>1128917.7153</v>
      </c>
      <c r="Y217" s="49">
        <v>3277803.1280999999</v>
      </c>
      <c r="Z217" s="49">
        <f t="shared" si="64"/>
        <v>1638901.5640499999</v>
      </c>
      <c r="AA217" s="49">
        <f t="shared" si="66"/>
        <v>1638901.5640499999</v>
      </c>
      <c r="AB217" s="49">
        <v>80213402.123699993</v>
      </c>
      <c r="AC217" s="50">
        <f t="shared" si="49"/>
        <v>188491456.46764997</v>
      </c>
    </row>
    <row r="218" spans="1:29" ht="24.9" customHeight="1">
      <c r="A218" s="153"/>
      <c r="B218" s="155"/>
      <c r="C218" s="13">
        <v>17</v>
      </c>
      <c r="D218" s="49" t="s">
        <v>562</v>
      </c>
      <c r="E218" s="49">
        <v>89649962.109599993</v>
      </c>
      <c r="F218" s="49">
        <v>0</v>
      </c>
      <c r="G218" s="49">
        <v>16003479.246200001</v>
      </c>
      <c r="H218" s="49">
        <v>6858633.9627</v>
      </c>
      <c r="I218" s="49">
        <v>1174655.3336</v>
      </c>
      <c r="J218" s="49">
        <v>3410601.9196000001</v>
      </c>
      <c r="K218" s="49">
        <f t="shared" si="56"/>
        <v>1705300.9598000001</v>
      </c>
      <c r="L218" s="49">
        <f t="shared" si="62"/>
        <v>1705300.9598000001</v>
      </c>
      <c r="M218" s="62">
        <v>85286457.629500002</v>
      </c>
      <c r="N218" s="50">
        <f t="shared" si="67"/>
        <v>200678489.2414</v>
      </c>
      <c r="O218" s="53"/>
      <c r="P218" s="155"/>
      <c r="Q218" s="56">
        <v>14</v>
      </c>
      <c r="R218" s="161"/>
      <c r="S218" s="49" t="s">
        <v>563</v>
      </c>
      <c r="T218" s="49">
        <v>107753907.75839999</v>
      </c>
      <c r="U218" s="49">
        <f t="shared" si="65"/>
        <v>-2620951.4900000002</v>
      </c>
      <c r="V218" s="49">
        <v>19235227.611299999</v>
      </c>
      <c r="W218" s="49">
        <v>8243668.9762000004</v>
      </c>
      <c r="X218" s="49">
        <v>1411865.6549</v>
      </c>
      <c r="Y218" s="49">
        <v>4099340.1</v>
      </c>
      <c r="Z218" s="49">
        <f t="shared" si="64"/>
        <v>2049670.05</v>
      </c>
      <c r="AA218" s="49">
        <f t="shared" si="66"/>
        <v>2049670.05</v>
      </c>
      <c r="AB218" s="49">
        <v>93842352.904799998</v>
      </c>
      <c r="AC218" s="50">
        <f t="shared" si="49"/>
        <v>229915741.46559998</v>
      </c>
    </row>
    <row r="219" spans="1:29" ht="24.9" customHeight="1">
      <c r="A219" s="153"/>
      <c r="B219" s="155"/>
      <c r="C219" s="13">
        <v>18</v>
      </c>
      <c r="D219" s="49" t="s">
        <v>564</v>
      </c>
      <c r="E219" s="49">
        <v>94257650.454899997</v>
      </c>
      <c r="F219" s="49">
        <v>0</v>
      </c>
      <c r="G219" s="49">
        <v>16826001.008299999</v>
      </c>
      <c r="H219" s="49">
        <v>7211143.2893000003</v>
      </c>
      <c r="I219" s="49">
        <v>1235028.4287</v>
      </c>
      <c r="J219" s="49">
        <v>3585894.6954999999</v>
      </c>
      <c r="K219" s="49">
        <f t="shared" si="56"/>
        <v>1792947.34775</v>
      </c>
      <c r="L219" s="49">
        <f t="shared" si="62"/>
        <v>1792947.34775</v>
      </c>
      <c r="M219" s="62">
        <v>80722355.041800007</v>
      </c>
      <c r="N219" s="50">
        <f t="shared" si="67"/>
        <v>202045125.57075</v>
      </c>
      <c r="O219" s="53"/>
      <c r="P219" s="155"/>
      <c r="Q219" s="56">
        <v>15</v>
      </c>
      <c r="R219" s="161"/>
      <c r="S219" s="49" t="s">
        <v>565</v>
      </c>
      <c r="T219" s="49">
        <v>71512872.904400006</v>
      </c>
      <c r="U219" s="49">
        <f t="shared" si="65"/>
        <v>-2620951.4900000002</v>
      </c>
      <c r="V219" s="49">
        <v>12765814.4012</v>
      </c>
      <c r="W219" s="49">
        <v>5471063.3147999998</v>
      </c>
      <c r="X219" s="49">
        <v>937010.7426</v>
      </c>
      <c r="Y219" s="49">
        <v>2720602.8407999999</v>
      </c>
      <c r="Z219" s="49">
        <f t="shared" si="64"/>
        <v>1360301.4203999999</v>
      </c>
      <c r="AA219" s="49">
        <f t="shared" si="66"/>
        <v>1360301.4203999999</v>
      </c>
      <c r="AB219" s="49">
        <v>68948658.722900003</v>
      </c>
      <c r="AC219" s="50">
        <f t="shared" ref="AC219:AC282" si="68">T219+U219+V219+W219+X219+Y219-Z219+AB219</f>
        <v>158374770.01630002</v>
      </c>
    </row>
    <row r="220" spans="1:29" ht="24.9" customHeight="1">
      <c r="A220" s="153"/>
      <c r="B220" s="155"/>
      <c r="C220" s="13">
        <v>19</v>
      </c>
      <c r="D220" s="49" t="s">
        <v>566</v>
      </c>
      <c r="E220" s="49">
        <v>123097747.99429999</v>
      </c>
      <c r="F220" s="49">
        <v>0</v>
      </c>
      <c r="G220" s="49">
        <v>21974267.572799999</v>
      </c>
      <c r="H220" s="49">
        <v>9417543.2454000004</v>
      </c>
      <c r="I220" s="49">
        <v>1612911.1806999999</v>
      </c>
      <c r="J220" s="49">
        <v>4683074.0998</v>
      </c>
      <c r="K220" s="49">
        <f t="shared" si="56"/>
        <v>2341537.0499</v>
      </c>
      <c r="L220" s="49">
        <f t="shared" si="62"/>
        <v>2341537.0499</v>
      </c>
      <c r="M220" s="62">
        <v>109147720.99150001</v>
      </c>
      <c r="N220" s="50">
        <f t="shared" si="67"/>
        <v>267591728.03460002</v>
      </c>
      <c r="O220" s="53"/>
      <c r="P220" s="155"/>
      <c r="Q220" s="56">
        <v>16</v>
      </c>
      <c r="R220" s="161"/>
      <c r="S220" s="49" t="s">
        <v>567</v>
      </c>
      <c r="T220" s="49">
        <v>118191313.95029999</v>
      </c>
      <c r="U220" s="49">
        <f t="shared" si="65"/>
        <v>-2620951.4900000002</v>
      </c>
      <c r="V220" s="49">
        <v>21098416.5011</v>
      </c>
      <c r="W220" s="49">
        <v>9042178.5004999992</v>
      </c>
      <c r="X220" s="49">
        <v>1548623.7143999999</v>
      </c>
      <c r="Y220" s="49">
        <v>4496415.9798999997</v>
      </c>
      <c r="Z220" s="49">
        <f t="shared" si="64"/>
        <v>2248207.9899499998</v>
      </c>
      <c r="AA220" s="49">
        <f t="shared" si="66"/>
        <v>2248207.9899499998</v>
      </c>
      <c r="AB220" s="49">
        <v>102373306.53039999</v>
      </c>
      <c r="AC220" s="50">
        <f t="shared" si="68"/>
        <v>251881095.69664997</v>
      </c>
    </row>
    <row r="221" spans="1:29" ht="24.9" customHeight="1">
      <c r="A221" s="153"/>
      <c r="B221" s="155"/>
      <c r="C221" s="13">
        <v>20</v>
      </c>
      <c r="D221" s="49" t="s">
        <v>568</v>
      </c>
      <c r="E221" s="49">
        <v>97581486.986599997</v>
      </c>
      <c r="F221" s="49">
        <v>0</v>
      </c>
      <c r="G221" s="49">
        <v>17419341.459399998</v>
      </c>
      <c r="H221" s="49">
        <v>7465432.0539999995</v>
      </c>
      <c r="I221" s="49">
        <v>1278579.6162</v>
      </c>
      <c r="J221" s="49">
        <v>3712345.2034999998</v>
      </c>
      <c r="K221" s="49">
        <f t="shared" si="56"/>
        <v>1856172.6017499999</v>
      </c>
      <c r="L221" s="49">
        <f t="shared" si="62"/>
        <v>1856172.6017499999</v>
      </c>
      <c r="M221" s="62">
        <v>91956219.913499996</v>
      </c>
      <c r="N221" s="50">
        <f t="shared" si="67"/>
        <v>217557232.63145</v>
      </c>
      <c r="O221" s="53"/>
      <c r="P221" s="155"/>
      <c r="Q221" s="56">
        <v>17</v>
      </c>
      <c r="R221" s="161"/>
      <c r="S221" s="49" t="s">
        <v>569</v>
      </c>
      <c r="T221" s="49">
        <v>95230134.633000001</v>
      </c>
      <c r="U221" s="49">
        <f t="shared" si="65"/>
        <v>-2620951.4900000002</v>
      </c>
      <c r="V221" s="49">
        <v>16999599.8587</v>
      </c>
      <c r="W221" s="49">
        <v>7285542.7966</v>
      </c>
      <c r="X221" s="49">
        <v>1247770.5839</v>
      </c>
      <c r="Y221" s="49">
        <v>3622891.4361999999</v>
      </c>
      <c r="Z221" s="49">
        <f t="shared" si="64"/>
        <v>1811445.7180999999</v>
      </c>
      <c r="AA221" s="49">
        <f t="shared" si="66"/>
        <v>1811445.7180999999</v>
      </c>
      <c r="AB221" s="49">
        <v>80171004.143299997</v>
      </c>
      <c r="AC221" s="50">
        <f t="shared" si="68"/>
        <v>200124546.24360001</v>
      </c>
    </row>
    <row r="222" spans="1:29" ht="24.9" customHeight="1">
      <c r="A222" s="153"/>
      <c r="B222" s="155"/>
      <c r="C222" s="13">
        <v>21</v>
      </c>
      <c r="D222" s="49" t="s">
        <v>570</v>
      </c>
      <c r="E222" s="49">
        <v>77390784.835199997</v>
      </c>
      <c r="F222" s="49">
        <v>0</v>
      </c>
      <c r="G222" s="49">
        <v>13815084.6896</v>
      </c>
      <c r="H222" s="49">
        <v>5920750.5812999997</v>
      </c>
      <c r="I222" s="49">
        <v>1014027.179</v>
      </c>
      <c r="J222" s="49">
        <v>2944219.4186</v>
      </c>
      <c r="K222" s="49">
        <f t="shared" si="56"/>
        <v>1472109.7093</v>
      </c>
      <c r="L222" s="49">
        <f t="shared" si="62"/>
        <v>1472109.7093</v>
      </c>
      <c r="M222" s="62">
        <v>77047170.110300004</v>
      </c>
      <c r="N222" s="50">
        <f t="shared" si="67"/>
        <v>176659927.10469997</v>
      </c>
      <c r="O222" s="53"/>
      <c r="P222" s="156"/>
      <c r="Q222" s="56">
        <v>18</v>
      </c>
      <c r="R222" s="162"/>
      <c r="S222" s="49" t="s">
        <v>571</v>
      </c>
      <c r="T222" s="49">
        <v>111730178.55500001</v>
      </c>
      <c r="U222" s="49">
        <f t="shared" si="65"/>
        <v>-2620951.4900000002</v>
      </c>
      <c r="V222" s="49">
        <v>19945034.572299998</v>
      </c>
      <c r="W222" s="49">
        <v>8547871.9595999997</v>
      </c>
      <c r="X222" s="49">
        <v>1463965.4839000001</v>
      </c>
      <c r="Y222" s="49">
        <v>4250611.5171999997</v>
      </c>
      <c r="Z222" s="49">
        <f t="shared" si="64"/>
        <v>2125305.7585999998</v>
      </c>
      <c r="AA222" s="49">
        <f t="shared" si="66"/>
        <v>2125305.7585999998</v>
      </c>
      <c r="AB222" s="49">
        <v>92008040.282800004</v>
      </c>
      <c r="AC222" s="50">
        <f t="shared" si="68"/>
        <v>233199445.12220001</v>
      </c>
    </row>
    <row r="223" spans="1:29" ht="24.9" customHeight="1">
      <c r="A223" s="153"/>
      <c r="B223" s="155"/>
      <c r="C223" s="13">
        <v>22</v>
      </c>
      <c r="D223" s="49" t="s">
        <v>572</v>
      </c>
      <c r="E223" s="49">
        <v>90933141.703299999</v>
      </c>
      <c r="F223" s="49">
        <v>0</v>
      </c>
      <c r="G223" s="49">
        <v>16232540.558800001</v>
      </c>
      <c r="H223" s="49">
        <v>6956803.0966999996</v>
      </c>
      <c r="I223" s="49">
        <v>1191468.4332999999</v>
      </c>
      <c r="J223" s="49">
        <v>3459418.6137999999</v>
      </c>
      <c r="K223" s="49">
        <f t="shared" si="56"/>
        <v>1729709.3069</v>
      </c>
      <c r="L223" s="49">
        <f t="shared" si="62"/>
        <v>1729709.3069</v>
      </c>
      <c r="M223" s="62">
        <v>88419748.374300003</v>
      </c>
      <c r="N223" s="50">
        <f t="shared" si="67"/>
        <v>205463411.47330001</v>
      </c>
      <c r="O223" s="53"/>
      <c r="P223" s="13"/>
      <c r="Q223" s="149" t="s">
        <v>573</v>
      </c>
      <c r="R223" s="150"/>
      <c r="S223" s="50"/>
      <c r="T223" s="50">
        <f t="shared" ref="T223:Y223" si="69">SUM(T205:T222)</f>
        <v>1772073198.0026004</v>
      </c>
      <c r="U223" s="50">
        <f t="shared" si="69"/>
        <v>-47177126.820000023</v>
      </c>
      <c r="V223" s="50">
        <f t="shared" si="69"/>
        <v>316334061.71880001</v>
      </c>
      <c r="W223" s="50">
        <f t="shared" si="69"/>
        <v>135571740.73679996</v>
      </c>
      <c r="X223" s="50">
        <f t="shared" si="69"/>
        <v>23218919.278300002</v>
      </c>
      <c r="Y223" s="50">
        <f t="shared" si="69"/>
        <v>67415937.592100009</v>
      </c>
      <c r="Z223" s="50">
        <f t="shared" ref="Z223" si="70">SUM(Z205:Z222)</f>
        <v>33707968.796050005</v>
      </c>
      <c r="AA223" s="50">
        <f t="shared" si="66"/>
        <v>33707968.796050005</v>
      </c>
      <c r="AB223" s="50">
        <f>SUM(AB205:AB222)</f>
        <v>1576320687.5304999</v>
      </c>
      <c r="AC223" s="50">
        <f>SUM(AC205:AC222)</f>
        <v>3810049449.2430506</v>
      </c>
    </row>
    <row r="224" spans="1:29" ht="24.9" customHeight="1">
      <c r="A224" s="153"/>
      <c r="B224" s="155"/>
      <c r="C224" s="13">
        <v>23</v>
      </c>
      <c r="D224" s="49" t="s">
        <v>574</v>
      </c>
      <c r="E224" s="49">
        <v>113003748.3774</v>
      </c>
      <c r="F224" s="49">
        <v>0</v>
      </c>
      <c r="G224" s="49">
        <v>20172380.437800001</v>
      </c>
      <c r="H224" s="49">
        <v>8645305.9019000009</v>
      </c>
      <c r="I224" s="49">
        <v>1480652.6698</v>
      </c>
      <c r="J224" s="49">
        <v>4299062.6216000002</v>
      </c>
      <c r="K224" s="49">
        <f t="shared" si="56"/>
        <v>2149531.3108000001</v>
      </c>
      <c r="L224" s="49">
        <f t="shared" si="62"/>
        <v>2149531.3108000001</v>
      </c>
      <c r="M224" s="62">
        <v>106330095.20990001</v>
      </c>
      <c r="N224" s="50">
        <f t="shared" si="67"/>
        <v>251781713.90760002</v>
      </c>
      <c r="O224" s="53"/>
      <c r="P224" s="154">
        <v>29</v>
      </c>
      <c r="Q224" s="56">
        <v>1</v>
      </c>
      <c r="R224" s="154" t="s">
        <v>118</v>
      </c>
      <c r="S224" s="49" t="s">
        <v>575</v>
      </c>
      <c r="T224" s="49">
        <v>69826135.250599995</v>
      </c>
      <c r="U224" s="49">
        <f>-2734288.17</f>
        <v>-2734288.17</v>
      </c>
      <c r="V224" s="49">
        <v>12464713.648800001</v>
      </c>
      <c r="W224" s="49">
        <v>5342020.1352000004</v>
      </c>
      <c r="X224" s="49">
        <v>914909.94830000005</v>
      </c>
      <c r="Y224" s="49">
        <v>2656433.3695</v>
      </c>
      <c r="Z224" s="49">
        <v>0</v>
      </c>
      <c r="AA224" s="49">
        <f t="shared" si="66"/>
        <v>2656433.3695</v>
      </c>
      <c r="AB224" s="49">
        <v>61075734.917900003</v>
      </c>
      <c r="AC224" s="50">
        <f t="shared" si="68"/>
        <v>149545659.10029998</v>
      </c>
    </row>
    <row r="225" spans="1:29" ht="24.9" customHeight="1">
      <c r="A225" s="153"/>
      <c r="B225" s="155"/>
      <c r="C225" s="13">
        <v>24</v>
      </c>
      <c r="D225" s="49" t="s">
        <v>576</v>
      </c>
      <c r="E225" s="49">
        <v>92995462.831799999</v>
      </c>
      <c r="F225" s="49">
        <v>0</v>
      </c>
      <c r="G225" s="49">
        <v>16600686.987600001</v>
      </c>
      <c r="H225" s="49">
        <v>7114580.1375000002</v>
      </c>
      <c r="I225" s="49">
        <v>1218490.3802</v>
      </c>
      <c r="J225" s="49">
        <v>3537876.6101000002</v>
      </c>
      <c r="K225" s="49">
        <f t="shared" si="56"/>
        <v>1768938.3050500001</v>
      </c>
      <c r="L225" s="49">
        <f t="shared" si="62"/>
        <v>1768938.3050500001</v>
      </c>
      <c r="M225" s="62">
        <v>79752641.234400004</v>
      </c>
      <c r="N225" s="50">
        <f t="shared" si="67"/>
        <v>199450799.87654999</v>
      </c>
      <c r="O225" s="53"/>
      <c r="P225" s="155"/>
      <c r="Q225" s="56">
        <v>2</v>
      </c>
      <c r="R225" s="155"/>
      <c r="S225" s="49" t="s">
        <v>577</v>
      </c>
      <c r="T225" s="49">
        <v>70022007.223399997</v>
      </c>
      <c r="U225" s="49">
        <f t="shared" ref="U225:U253" si="71">-2734288.17</f>
        <v>-2734288.17</v>
      </c>
      <c r="V225" s="49">
        <v>12499678.8957</v>
      </c>
      <c r="W225" s="49">
        <v>5357005.2410000004</v>
      </c>
      <c r="X225" s="49">
        <v>917476.39729999995</v>
      </c>
      <c r="Y225" s="49">
        <v>2663885.0326999999</v>
      </c>
      <c r="Z225" s="49">
        <v>0</v>
      </c>
      <c r="AA225" s="49">
        <f t="shared" si="66"/>
        <v>2663885.0326999999</v>
      </c>
      <c r="AB225" s="49">
        <v>59867152.489100002</v>
      </c>
      <c r="AC225" s="50">
        <f t="shared" si="68"/>
        <v>148592917.1092</v>
      </c>
    </row>
    <row r="226" spans="1:29" ht="24.9" customHeight="1">
      <c r="A226" s="153"/>
      <c r="B226" s="156"/>
      <c r="C226" s="13">
        <v>25</v>
      </c>
      <c r="D226" s="49" t="s">
        <v>578</v>
      </c>
      <c r="E226" s="49">
        <v>89307498.369100004</v>
      </c>
      <c r="F226" s="49">
        <v>0</v>
      </c>
      <c r="G226" s="49">
        <v>15942345.797499999</v>
      </c>
      <c r="H226" s="49">
        <v>6832433.9132000003</v>
      </c>
      <c r="I226" s="49">
        <v>1170168.1385999999</v>
      </c>
      <c r="J226" s="49">
        <v>3397573.3865999999</v>
      </c>
      <c r="K226" s="49">
        <f t="shared" si="56"/>
        <v>1698786.6932999999</v>
      </c>
      <c r="L226" s="49">
        <f t="shared" si="62"/>
        <v>1698786.6932999999</v>
      </c>
      <c r="M226" s="62">
        <v>76453758.377599999</v>
      </c>
      <c r="N226" s="50">
        <f t="shared" si="67"/>
        <v>191404991.28929999</v>
      </c>
      <c r="O226" s="53"/>
      <c r="P226" s="155"/>
      <c r="Q226" s="56">
        <v>3</v>
      </c>
      <c r="R226" s="155"/>
      <c r="S226" s="49" t="s">
        <v>579</v>
      </c>
      <c r="T226" s="49">
        <v>87235659.125799999</v>
      </c>
      <c r="U226" s="49">
        <f t="shared" si="71"/>
        <v>-2734288.17</v>
      </c>
      <c r="V226" s="49">
        <v>15572500.283299999</v>
      </c>
      <c r="W226" s="49">
        <v>6673928.6928000003</v>
      </c>
      <c r="X226" s="49">
        <v>1143021.4787999999</v>
      </c>
      <c r="Y226" s="49">
        <v>3318753.2875000001</v>
      </c>
      <c r="Z226" s="49">
        <v>0</v>
      </c>
      <c r="AA226" s="49">
        <f t="shared" si="66"/>
        <v>3318753.2875000001</v>
      </c>
      <c r="AB226" s="49">
        <v>72946369.456900001</v>
      </c>
      <c r="AC226" s="50">
        <f t="shared" si="68"/>
        <v>184155944.15509999</v>
      </c>
    </row>
    <row r="227" spans="1:29" ht="24.9" customHeight="1">
      <c r="A227" s="13"/>
      <c r="B227" s="148" t="s">
        <v>580</v>
      </c>
      <c r="C227" s="149"/>
      <c r="D227" s="50"/>
      <c r="E227" s="50">
        <f>SUM(E202:E226)</f>
        <v>2287010184.7781005</v>
      </c>
      <c r="F227" s="50">
        <f t="shared" ref="F227:N227" si="72">SUM(F202:F226)</f>
        <v>0</v>
      </c>
      <c r="G227" s="50">
        <f t="shared" si="72"/>
        <v>408255833.76500005</v>
      </c>
      <c r="H227" s="50">
        <f t="shared" si="72"/>
        <v>174966785.89929995</v>
      </c>
      <c r="I227" s="50">
        <f t="shared" si="72"/>
        <v>29965977.0986</v>
      </c>
      <c r="J227" s="50">
        <f t="shared" si="72"/>
        <v>87005963.446700007</v>
      </c>
      <c r="K227" s="50">
        <f t="shared" si="72"/>
        <v>43502981.723350003</v>
      </c>
      <c r="L227" s="50">
        <f t="shared" si="72"/>
        <v>43502981.723350003</v>
      </c>
      <c r="M227" s="50">
        <f t="shared" si="72"/>
        <v>2100353515.9173996</v>
      </c>
      <c r="N227" s="50">
        <f t="shared" si="72"/>
        <v>5044055279.1817513</v>
      </c>
      <c r="O227" s="53"/>
      <c r="P227" s="155"/>
      <c r="Q227" s="56">
        <v>4</v>
      </c>
      <c r="R227" s="155"/>
      <c r="S227" s="49" t="s">
        <v>581</v>
      </c>
      <c r="T227" s="49">
        <v>77114394.477899998</v>
      </c>
      <c r="U227" s="49">
        <f t="shared" si="71"/>
        <v>-2734288.17</v>
      </c>
      <c r="V227" s="49">
        <v>13765746.048</v>
      </c>
      <c r="W227" s="49">
        <v>5899605.4490999999</v>
      </c>
      <c r="X227" s="49">
        <v>1010405.7228</v>
      </c>
      <c r="Y227" s="49">
        <v>2933704.5509000001</v>
      </c>
      <c r="Z227" s="49">
        <v>0</v>
      </c>
      <c r="AA227" s="49">
        <f t="shared" si="66"/>
        <v>2933704.5509000001</v>
      </c>
      <c r="AB227" s="49">
        <v>61019577.593000002</v>
      </c>
      <c r="AC227" s="50">
        <f t="shared" si="68"/>
        <v>159009145.6717</v>
      </c>
    </row>
    <row r="228" spans="1:29" ht="24.9" customHeight="1">
      <c r="A228" s="153"/>
      <c r="B228" s="154" t="s">
        <v>582</v>
      </c>
      <c r="C228" s="13">
        <v>1</v>
      </c>
      <c r="D228" s="49" t="s">
        <v>583</v>
      </c>
      <c r="E228" s="49">
        <v>101414645.486</v>
      </c>
      <c r="F228" s="49">
        <f>-3410850.1185</f>
        <v>-3410850.1184999999</v>
      </c>
      <c r="G228" s="49">
        <v>18103601.341400001</v>
      </c>
      <c r="H228" s="49">
        <v>7758686.2890999997</v>
      </c>
      <c r="I228" s="49">
        <v>1328804.2897000001</v>
      </c>
      <c r="J228" s="49">
        <v>3858172.1222000001</v>
      </c>
      <c r="K228" s="49">
        <v>0</v>
      </c>
      <c r="L228" s="49">
        <f t="shared" ref="L228:L259" si="73">J228-K228</f>
        <v>3858172.1222000001</v>
      </c>
      <c r="M228" s="62">
        <v>84653582.9005</v>
      </c>
      <c r="N228" s="50">
        <f t="shared" si="67"/>
        <v>213706642.31039998</v>
      </c>
      <c r="O228" s="53"/>
      <c r="P228" s="155"/>
      <c r="Q228" s="56">
        <v>5</v>
      </c>
      <c r="R228" s="155"/>
      <c r="S228" s="49" t="s">
        <v>584</v>
      </c>
      <c r="T228" s="49">
        <v>72974412.923899993</v>
      </c>
      <c r="U228" s="49">
        <f t="shared" si="71"/>
        <v>-2734288.17</v>
      </c>
      <c r="V228" s="49">
        <v>13026714.9617</v>
      </c>
      <c r="W228" s="49">
        <v>5582877.8408000004</v>
      </c>
      <c r="X228" s="49">
        <v>956160.84310000006</v>
      </c>
      <c r="Y228" s="49">
        <v>2776204.9970999998</v>
      </c>
      <c r="Z228" s="49">
        <v>0</v>
      </c>
      <c r="AA228" s="49">
        <f t="shared" si="66"/>
        <v>2776204.9970999998</v>
      </c>
      <c r="AB228" s="49">
        <v>60208256.240500003</v>
      </c>
      <c r="AC228" s="50">
        <f t="shared" si="68"/>
        <v>152790339.63709998</v>
      </c>
    </row>
    <row r="229" spans="1:29" ht="24.9" customHeight="1">
      <c r="A229" s="153"/>
      <c r="B229" s="155"/>
      <c r="C229" s="13">
        <v>2</v>
      </c>
      <c r="D229" s="49" t="s">
        <v>585</v>
      </c>
      <c r="E229" s="49">
        <v>95228192.758000001</v>
      </c>
      <c r="F229" s="49">
        <f>-3347129.6554</f>
        <v>-3347129.6554</v>
      </c>
      <c r="G229" s="49">
        <v>16999253.213300001</v>
      </c>
      <c r="H229" s="49">
        <v>7285394.2342999997</v>
      </c>
      <c r="I229" s="49">
        <v>1247745.1401</v>
      </c>
      <c r="J229" s="49">
        <v>3622817.5603</v>
      </c>
      <c r="K229" s="49">
        <v>0</v>
      </c>
      <c r="L229" s="49">
        <f t="shared" si="73"/>
        <v>3622817.5603</v>
      </c>
      <c r="M229" s="62">
        <v>85435625.647599995</v>
      </c>
      <c r="N229" s="50">
        <f t="shared" si="67"/>
        <v>206471898.89820001</v>
      </c>
      <c r="O229" s="53"/>
      <c r="P229" s="155"/>
      <c r="Q229" s="56">
        <v>6</v>
      </c>
      <c r="R229" s="155"/>
      <c r="S229" s="49" t="s">
        <v>586</v>
      </c>
      <c r="T229" s="49">
        <v>83114272.026999995</v>
      </c>
      <c r="U229" s="49">
        <f t="shared" si="71"/>
        <v>-2734288.17</v>
      </c>
      <c r="V229" s="49">
        <v>14836788.5067</v>
      </c>
      <c r="W229" s="49">
        <v>6358623.6457000002</v>
      </c>
      <c r="X229" s="49">
        <v>1089020.2364000001</v>
      </c>
      <c r="Y229" s="49">
        <v>3161961.1324999998</v>
      </c>
      <c r="Z229" s="49">
        <v>0</v>
      </c>
      <c r="AA229" s="49">
        <f t="shared" si="66"/>
        <v>3161961.1324999998</v>
      </c>
      <c r="AB229" s="49">
        <v>71181013.550099999</v>
      </c>
      <c r="AC229" s="50">
        <f t="shared" si="68"/>
        <v>177007390.92839998</v>
      </c>
    </row>
    <row r="230" spans="1:29" ht="24.9" customHeight="1">
      <c r="A230" s="153"/>
      <c r="B230" s="155"/>
      <c r="C230" s="13">
        <v>3</v>
      </c>
      <c r="D230" s="49" t="s">
        <v>587</v>
      </c>
      <c r="E230" s="49">
        <v>96047975.451199993</v>
      </c>
      <c r="F230" s="49">
        <f>-3355573.4171</f>
        <v>-3355573.4171000002</v>
      </c>
      <c r="G230" s="49">
        <v>17145593.2117</v>
      </c>
      <c r="H230" s="49">
        <v>7348111.3764000004</v>
      </c>
      <c r="I230" s="49">
        <v>1258486.4955</v>
      </c>
      <c r="J230" s="49">
        <v>3654004.9961000001</v>
      </c>
      <c r="K230" s="49">
        <v>0</v>
      </c>
      <c r="L230" s="49">
        <f t="shared" si="73"/>
        <v>3654004.9961000001</v>
      </c>
      <c r="M230" s="62">
        <v>85509382.134200007</v>
      </c>
      <c r="N230" s="50">
        <f t="shared" si="67"/>
        <v>207607980.248</v>
      </c>
      <c r="O230" s="53"/>
      <c r="P230" s="155"/>
      <c r="Q230" s="56">
        <v>7</v>
      </c>
      <c r="R230" s="155"/>
      <c r="S230" s="49" t="s">
        <v>588</v>
      </c>
      <c r="T230" s="49">
        <v>69662108.786899999</v>
      </c>
      <c r="U230" s="49">
        <f t="shared" si="71"/>
        <v>-2734288.17</v>
      </c>
      <c r="V230" s="49">
        <v>12435433.1668</v>
      </c>
      <c r="W230" s="49">
        <v>5329471.3572000004</v>
      </c>
      <c r="X230" s="49">
        <v>912760.76100000006</v>
      </c>
      <c r="Y230" s="49">
        <v>2650193.2220999999</v>
      </c>
      <c r="Z230" s="49">
        <v>0</v>
      </c>
      <c r="AA230" s="49">
        <f t="shared" si="66"/>
        <v>2650193.2220999999</v>
      </c>
      <c r="AB230" s="49">
        <v>62297116.737000003</v>
      </c>
      <c r="AC230" s="50">
        <f t="shared" si="68"/>
        <v>150552795.861</v>
      </c>
    </row>
    <row r="231" spans="1:29" ht="24.9" customHeight="1">
      <c r="A231" s="153"/>
      <c r="B231" s="155"/>
      <c r="C231" s="13">
        <v>4</v>
      </c>
      <c r="D231" s="49" t="s">
        <v>100</v>
      </c>
      <c r="E231" s="49">
        <v>92617086.740600005</v>
      </c>
      <c r="F231" s="49">
        <f>-3320235.2634</f>
        <v>-3320235.2634000001</v>
      </c>
      <c r="G231" s="49">
        <v>16533142.7992</v>
      </c>
      <c r="H231" s="49">
        <v>7085632.6283</v>
      </c>
      <c r="I231" s="49">
        <v>1213532.6369</v>
      </c>
      <c r="J231" s="49">
        <v>3523481.8440999999</v>
      </c>
      <c r="K231" s="49">
        <v>0</v>
      </c>
      <c r="L231" s="49">
        <f t="shared" si="73"/>
        <v>3523481.8440999999</v>
      </c>
      <c r="M231" s="62">
        <v>80672012.563700005</v>
      </c>
      <c r="N231" s="50">
        <f t="shared" si="67"/>
        <v>198324653.94940001</v>
      </c>
      <c r="O231" s="53"/>
      <c r="P231" s="155"/>
      <c r="Q231" s="56">
        <v>8</v>
      </c>
      <c r="R231" s="155"/>
      <c r="S231" s="49" t="s">
        <v>589</v>
      </c>
      <c r="T231" s="49">
        <v>72347676.291800007</v>
      </c>
      <c r="U231" s="49">
        <f t="shared" si="71"/>
        <v>-2734288.17</v>
      </c>
      <c r="V231" s="49">
        <v>12914835.7546</v>
      </c>
      <c r="W231" s="49">
        <v>5534929.6091</v>
      </c>
      <c r="X231" s="49">
        <v>947948.90960000001</v>
      </c>
      <c r="Y231" s="49">
        <v>2752361.7170000002</v>
      </c>
      <c r="Z231" s="49">
        <v>0</v>
      </c>
      <c r="AA231" s="49">
        <f t="shared" si="66"/>
        <v>2752361.7170000002</v>
      </c>
      <c r="AB231" s="49">
        <v>61049816.152599998</v>
      </c>
      <c r="AC231" s="50">
        <f t="shared" si="68"/>
        <v>152813280.2647</v>
      </c>
    </row>
    <row r="232" spans="1:29" ht="24.9" customHeight="1">
      <c r="A232" s="153"/>
      <c r="B232" s="155"/>
      <c r="C232" s="13">
        <v>5</v>
      </c>
      <c r="D232" s="49" t="s">
        <v>590</v>
      </c>
      <c r="E232" s="49">
        <v>92316539.195700005</v>
      </c>
      <c r="F232" s="49">
        <f>-3317139.6237</f>
        <v>-3317139.6236999999</v>
      </c>
      <c r="G232" s="49">
        <v>16479491.840700001</v>
      </c>
      <c r="H232" s="49">
        <v>7062639.3602999998</v>
      </c>
      <c r="I232" s="49">
        <v>1209594.6566999999</v>
      </c>
      <c r="J232" s="49">
        <v>3512047.9515999998</v>
      </c>
      <c r="K232" s="49">
        <v>0</v>
      </c>
      <c r="L232" s="49">
        <f t="shared" si="73"/>
        <v>3512047.9515999998</v>
      </c>
      <c r="M232" s="62">
        <v>83676989.4208</v>
      </c>
      <c r="N232" s="50">
        <f t="shared" si="67"/>
        <v>200940162.8021</v>
      </c>
      <c r="O232" s="53"/>
      <c r="P232" s="155"/>
      <c r="Q232" s="56">
        <v>9</v>
      </c>
      <c r="R232" s="155"/>
      <c r="S232" s="49" t="s">
        <v>591</v>
      </c>
      <c r="T232" s="49">
        <v>71157529.424700007</v>
      </c>
      <c r="U232" s="49">
        <f t="shared" si="71"/>
        <v>-2734288.17</v>
      </c>
      <c r="V232" s="49">
        <v>12702381.780999999</v>
      </c>
      <c r="W232" s="49">
        <v>5443877.9061000003</v>
      </c>
      <c r="X232" s="49">
        <v>932354.78850000002</v>
      </c>
      <c r="Y232" s="49">
        <v>2707084.3169999998</v>
      </c>
      <c r="Z232" s="49">
        <v>0</v>
      </c>
      <c r="AA232" s="49">
        <f t="shared" si="66"/>
        <v>2707084.3169999998</v>
      </c>
      <c r="AB232" s="49">
        <v>60793828.346600004</v>
      </c>
      <c r="AC232" s="50">
        <f t="shared" si="68"/>
        <v>151002768.39390001</v>
      </c>
    </row>
    <row r="233" spans="1:29" ht="24.9" customHeight="1">
      <c r="A233" s="153"/>
      <c r="B233" s="155"/>
      <c r="C233" s="13">
        <v>6</v>
      </c>
      <c r="D233" s="49" t="s">
        <v>592</v>
      </c>
      <c r="E233" s="49">
        <v>95953070.075000003</v>
      </c>
      <c r="F233" s="49">
        <f>-3354595.8918</f>
        <v>-3354595.8917999999</v>
      </c>
      <c r="G233" s="49">
        <v>17128651.584800001</v>
      </c>
      <c r="H233" s="49">
        <v>7340850.6791000003</v>
      </c>
      <c r="I233" s="49">
        <v>1257242.9802000001</v>
      </c>
      <c r="J233" s="49">
        <v>3650394.4596000002</v>
      </c>
      <c r="K233" s="49">
        <v>0</v>
      </c>
      <c r="L233" s="49">
        <f t="shared" si="73"/>
        <v>3650394.4596000002</v>
      </c>
      <c r="M233" s="62">
        <v>81690844.031399995</v>
      </c>
      <c r="N233" s="50">
        <f t="shared" si="67"/>
        <v>203666457.9183</v>
      </c>
      <c r="O233" s="53"/>
      <c r="P233" s="155"/>
      <c r="Q233" s="56">
        <v>10</v>
      </c>
      <c r="R233" s="155"/>
      <c r="S233" s="49" t="s">
        <v>593</v>
      </c>
      <c r="T233" s="49">
        <v>80777857.144299999</v>
      </c>
      <c r="U233" s="49">
        <f t="shared" si="71"/>
        <v>-2734288.17</v>
      </c>
      <c r="V233" s="49">
        <v>14419713.4048</v>
      </c>
      <c r="W233" s="49">
        <v>6179877.1734999996</v>
      </c>
      <c r="X233" s="49">
        <v>1058406.925</v>
      </c>
      <c r="Y233" s="49">
        <v>3073075.6394000002</v>
      </c>
      <c r="Z233" s="49">
        <v>0</v>
      </c>
      <c r="AA233" s="49">
        <f t="shared" si="66"/>
        <v>3073075.6394000002</v>
      </c>
      <c r="AB233" s="49">
        <v>70106344.742300004</v>
      </c>
      <c r="AC233" s="50">
        <f t="shared" si="68"/>
        <v>172880986.85930002</v>
      </c>
    </row>
    <row r="234" spans="1:29" ht="24.9" customHeight="1">
      <c r="A234" s="153"/>
      <c r="B234" s="155"/>
      <c r="C234" s="13">
        <v>7</v>
      </c>
      <c r="D234" s="49" t="s">
        <v>594</v>
      </c>
      <c r="E234" s="49">
        <v>112113852.69769999</v>
      </c>
      <c r="F234" s="49">
        <f>-3521051.9528</f>
        <v>-3521051.9528000001</v>
      </c>
      <c r="G234" s="49">
        <v>20013524.5196</v>
      </c>
      <c r="H234" s="49">
        <v>8577224.7941999994</v>
      </c>
      <c r="I234" s="49">
        <v>1468992.6458000001</v>
      </c>
      <c r="J234" s="49">
        <v>4265207.8397000004</v>
      </c>
      <c r="K234" s="49">
        <v>0</v>
      </c>
      <c r="L234" s="49">
        <f t="shared" si="73"/>
        <v>4265207.8397000004</v>
      </c>
      <c r="M234" s="62">
        <v>94714063.666600004</v>
      </c>
      <c r="N234" s="50">
        <f t="shared" si="67"/>
        <v>237631814.21079999</v>
      </c>
      <c r="O234" s="53"/>
      <c r="P234" s="155"/>
      <c r="Q234" s="56">
        <v>11</v>
      </c>
      <c r="R234" s="155"/>
      <c r="S234" s="49" t="s">
        <v>595</v>
      </c>
      <c r="T234" s="49">
        <v>85530068.291800007</v>
      </c>
      <c r="U234" s="49">
        <f t="shared" si="71"/>
        <v>-2734288.17</v>
      </c>
      <c r="V234" s="49">
        <v>15268034.0363</v>
      </c>
      <c r="W234" s="49">
        <v>6543443.1584000001</v>
      </c>
      <c r="X234" s="49">
        <v>1120673.6572</v>
      </c>
      <c r="Y234" s="49">
        <v>3253866.5743999998</v>
      </c>
      <c r="Z234" s="49">
        <v>0</v>
      </c>
      <c r="AA234" s="49">
        <f t="shared" si="66"/>
        <v>3253866.5743999998</v>
      </c>
      <c r="AB234" s="49">
        <v>75644160.946799994</v>
      </c>
      <c r="AC234" s="50">
        <f t="shared" si="68"/>
        <v>184625958.49489999</v>
      </c>
    </row>
    <row r="235" spans="1:29" ht="24.9" customHeight="1">
      <c r="A235" s="153"/>
      <c r="B235" s="155"/>
      <c r="C235" s="13">
        <v>8</v>
      </c>
      <c r="D235" s="49" t="s">
        <v>596</v>
      </c>
      <c r="E235" s="49">
        <v>99307463.710199997</v>
      </c>
      <c r="F235" s="49">
        <f>-3389146.1462</f>
        <v>-3389146.1461999998</v>
      </c>
      <c r="G235" s="49">
        <v>17727446.806299999</v>
      </c>
      <c r="H235" s="49">
        <v>7597477.2027000003</v>
      </c>
      <c r="I235" s="49">
        <v>1301194.5478999999</v>
      </c>
      <c r="J235" s="49">
        <v>3778007.4679999999</v>
      </c>
      <c r="K235" s="49">
        <v>0</v>
      </c>
      <c r="L235" s="49">
        <f t="shared" si="73"/>
        <v>3778007.4679999999</v>
      </c>
      <c r="M235" s="62">
        <v>84545588.044799998</v>
      </c>
      <c r="N235" s="50">
        <f t="shared" si="67"/>
        <v>210868031.63369995</v>
      </c>
      <c r="O235" s="53"/>
      <c r="P235" s="155"/>
      <c r="Q235" s="56">
        <v>12</v>
      </c>
      <c r="R235" s="155"/>
      <c r="S235" s="49" t="s">
        <v>597</v>
      </c>
      <c r="T235" s="49">
        <v>98853048.787599996</v>
      </c>
      <c r="U235" s="49">
        <f t="shared" si="71"/>
        <v>-2734288.17</v>
      </c>
      <c r="V235" s="49">
        <v>17646328.8715</v>
      </c>
      <c r="W235" s="49">
        <v>7562712.3734999998</v>
      </c>
      <c r="X235" s="49">
        <v>1295240.4916999999</v>
      </c>
      <c r="Y235" s="49">
        <v>3760719.9155999999</v>
      </c>
      <c r="Z235" s="49">
        <v>0</v>
      </c>
      <c r="AA235" s="49">
        <f t="shared" si="66"/>
        <v>3760719.9155999999</v>
      </c>
      <c r="AB235" s="49">
        <v>78977282.172700003</v>
      </c>
      <c r="AC235" s="50">
        <f t="shared" si="68"/>
        <v>205361044.44260001</v>
      </c>
    </row>
    <row r="236" spans="1:29" ht="24.9" customHeight="1">
      <c r="A236" s="153"/>
      <c r="B236" s="155"/>
      <c r="C236" s="13">
        <v>9</v>
      </c>
      <c r="D236" s="49" t="s">
        <v>598</v>
      </c>
      <c r="E236" s="49">
        <v>89849462.336400002</v>
      </c>
      <c r="F236" s="49">
        <f>-3291728.7321</f>
        <v>-3291728.7321000001</v>
      </c>
      <c r="G236" s="49">
        <v>16039092.1753</v>
      </c>
      <c r="H236" s="49">
        <v>6873896.6465999996</v>
      </c>
      <c r="I236" s="49">
        <v>1177269.3223999999</v>
      </c>
      <c r="J236" s="49">
        <v>3418191.6145000001</v>
      </c>
      <c r="K236" s="49">
        <v>0</v>
      </c>
      <c r="L236" s="49">
        <f t="shared" si="73"/>
        <v>3418191.6145000001</v>
      </c>
      <c r="M236" s="62">
        <v>79725177.6664</v>
      </c>
      <c r="N236" s="50">
        <f t="shared" si="67"/>
        <v>193791361.02950004</v>
      </c>
      <c r="O236" s="53"/>
      <c r="P236" s="155"/>
      <c r="Q236" s="56">
        <v>13</v>
      </c>
      <c r="R236" s="155"/>
      <c r="S236" s="49" t="s">
        <v>599</v>
      </c>
      <c r="T236" s="49">
        <v>92145300.169499993</v>
      </c>
      <c r="U236" s="49">
        <f t="shared" si="71"/>
        <v>-2734288.17</v>
      </c>
      <c r="V236" s="49">
        <v>16448923.8389</v>
      </c>
      <c r="W236" s="49">
        <v>7049538.7880999995</v>
      </c>
      <c r="X236" s="49">
        <v>1207350.9654000001</v>
      </c>
      <c r="Y236" s="49">
        <v>3505533.4128999999</v>
      </c>
      <c r="Z236" s="49">
        <v>0</v>
      </c>
      <c r="AA236" s="49">
        <f t="shared" si="66"/>
        <v>3505533.4128999999</v>
      </c>
      <c r="AB236" s="49">
        <v>73474664.2914</v>
      </c>
      <c r="AC236" s="50">
        <f t="shared" si="68"/>
        <v>191097023.29619998</v>
      </c>
    </row>
    <row r="237" spans="1:29" ht="24.9" customHeight="1">
      <c r="A237" s="153"/>
      <c r="B237" s="155"/>
      <c r="C237" s="13">
        <v>10</v>
      </c>
      <c r="D237" s="49" t="s">
        <v>600</v>
      </c>
      <c r="E237" s="49">
        <v>124800514.5053</v>
      </c>
      <c r="F237" s="49">
        <f>-3651724.5694</f>
        <v>-3651724.5693999999</v>
      </c>
      <c r="G237" s="49">
        <v>22278229.647999998</v>
      </c>
      <c r="H237" s="49">
        <v>9547812.7062999997</v>
      </c>
      <c r="I237" s="49">
        <v>1635221.9961000001</v>
      </c>
      <c r="J237" s="49">
        <v>4747853.3657</v>
      </c>
      <c r="K237" s="49">
        <v>0</v>
      </c>
      <c r="L237" s="49">
        <f t="shared" si="73"/>
        <v>4747853.3657</v>
      </c>
      <c r="M237" s="62">
        <v>97828795.295499995</v>
      </c>
      <c r="N237" s="50">
        <f t="shared" si="67"/>
        <v>257186702.94750002</v>
      </c>
      <c r="O237" s="53"/>
      <c r="P237" s="155"/>
      <c r="Q237" s="56">
        <v>14</v>
      </c>
      <c r="R237" s="155"/>
      <c r="S237" s="49" t="s">
        <v>601</v>
      </c>
      <c r="T237" s="49">
        <v>80322163.062800005</v>
      </c>
      <c r="U237" s="49">
        <f t="shared" si="71"/>
        <v>-2734288.17</v>
      </c>
      <c r="V237" s="49">
        <v>14338367.1263</v>
      </c>
      <c r="W237" s="49">
        <v>6145014.4826999996</v>
      </c>
      <c r="X237" s="49">
        <v>1052436.1084</v>
      </c>
      <c r="Y237" s="49">
        <v>3055739.4235</v>
      </c>
      <c r="Z237" s="49">
        <v>0</v>
      </c>
      <c r="AA237" s="49">
        <f t="shared" si="66"/>
        <v>3055739.4235</v>
      </c>
      <c r="AB237" s="49">
        <v>70537844.187700003</v>
      </c>
      <c r="AC237" s="50">
        <f t="shared" si="68"/>
        <v>172717276.22140002</v>
      </c>
    </row>
    <row r="238" spans="1:29" ht="24.9" customHeight="1">
      <c r="A238" s="153"/>
      <c r="B238" s="155"/>
      <c r="C238" s="13">
        <v>11</v>
      </c>
      <c r="D238" s="49" t="s">
        <v>602</v>
      </c>
      <c r="E238" s="49">
        <v>96818375.560599998</v>
      </c>
      <c r="F238" s="49">
        <f>-3363508.5383</f>
        <v>-3363508.5383000001</v>
      </c>
      <c r="G238" s="49">
        <v>17283117.889600001</v>
      </c>
      <c r="H238" s="49">
        <v>7407050.5241</v>
      </c>
      <c r="I238" s="49">
        <v>1268580.8064999999</v>
      </c>
      <c r="J238" s="49">
        <v>3683313.7434</v>
      </c>
      <c r="K238" s="49">
        <v>0</v>
      </c>
      <c r="L238" s="49">
        <f t="shared" si="73"/>
        <v>3683313.7434</v>
      </c>
      <c r="M238" s="62">
        <v>84158086.503600001</v>
      </c>
      <c r="N238" s="50">
        <f t="shared" si="67"/>
        <v>207255016.48950002</v>
      </c>
      <c r="O238" s="53"/>
      <c r="P238" s="155"/>
      <c r="Q238" s="56">
        <v>15</v>
      </c>
      <c r="R238" s="155"/>
      <c r="S238" s="49" t="s">
        <v>603</v>
      </c>
      <c r="T238" s="49">
        <v>63118863.035899997</v>
      </c>
      <c r="U238" s="49">
        <f t="shared" si="71"/>
        <v>-2734288.17</v>
      </c>
      <c r="V238" s="49">
        <v>11267393.659399999</v>
      </c>
      <c r="W238" s="49">
        <v>4828882.9968999997</v>
      </c>
      <c r="X238" s="49">
        <v>827026.66429999995</v>
      </c>
      <c r="Y238" s="49">
        <v>2401264.9907</v>
      </c>
      <c r="Z238" s="49">
        <v>0</v>
      </c>
      <c r="AA238" s="49">
        <f t="shared" si="66"/>
        <v>2401264.9907</v>
      </c>
      <c r="AB238" s="49">
        <v>54813793.2073</v>
      </c>
      <c r="AC238" s="50">
        <f t="shared" si="68"/>
        <v>134522936.3845</v>
      </c>
    </row>
    <row r="239" spans="1:29" ht="24.9" customHeight="1">
      <c r="A239" s="153"/>
      <c r="B239" s="155"/>
      <c r="C239" s="13">
        <v>12</v>
      </c>
      <c r="D239" s="49" t="s">
        <v>604</v>
      </c>
      <c r="E239" s="49">
        <v>106831640.3039</v>
      </c>
      <c r="F239" s="49">
        <f>-3466645.1651</f>
        <v>-3466645.1650999999</v>
      </c>
      <c r="G239" s="49">
        <v>19070592.984299999</v>
      </c>
      <c r="H239" s="49">
        <v>8173111.2789000003</v>
      </c>
      <c r="I239" s="49">
        <v>1399781.4737</v>
      </c>
      <c r="J239" s="49">
        <v>4064253.7812000001</v>
      </c>
      <c r="K239" s="49">
        <v>0</v>
      </c>
      <c r="L239" s="49">
        <f t="shared" si="73"/>
        <v>4064253.7812000001</v>
      </c>
      <c r="M239" s="62">
        <v>91791482.884599999</v>
      </c>
      <c r="N239" s="50">
        <f t="shared" si="67"/>
        <v>227864217.5415</v>
      </c>
      <c r="O239" s="53"/>
      <c r="P239" s="155"/>
      <c r="Q239" s="56">
        <v>16</v>
      </c>
      <c r="R239" s="155"/>
      <c r="S239" s="49" t="s">
        <v>343</v>
      </c>
      <c r="T239" s="49">
        <v>81334628.721399993</v>
      </c>
      <c r="U239" s="49">
        <f t="shared" si="71"/>
        <v>-2734288.17</v>
      </c>
      <c r="V239" s="49">
        <v>14519103.0996</v>
      </c>
      <c r="W239" s="49">
        <v>6222472.7570000002</v>
      </c>
      <c r="X239" s="49">
        <v>1065702.1284</v>
      </c>
      <c r="Y239" s="49">
        <v>3094257.2012</v>
      </c>
      <c r="Z239" s="49">
        <v>0</v>
      </c>
      <c r="AA239" s="49">
        <f t="shared" si="66"/>
        <v>3094257.2012</v>
      </c>
      <c r="AB239" s="49">
        <v>64363738.292900003</v>
      </c>
      <c r="AC239" s="50">
        <f t="shared" si="68"/>
        <v>167865614.03049999</v>
      </c>
    </row>
    <row r="240" spans="1:29" ht="24.9" customHeight="1">
      <c r="A240" s="153"/>
      <c r="B240" s="156"/>
      <c r="C240" s="13">
        <v>13</v>
      </c>
      <c r="D240" s="49" t="s">
        <v>605</v>
      </c>
      <c r="E240" s="49">
        <v>117007153.7102</v>
      </c>
      <c r="F240" s="49">
        <f>-3571452.9532</f>
        <v>-3571452.9531999999</v>
      </c>
      <c r="G240" s="49">
        <v>20887031.204500001</v>
      </c>
      <c r="H240" s="49">
        <v>8951584.8018999994</v>
      </c>
      <c r="I240" s="49">
        <v>1533108.0342000001</v>
      </c>
      <c r="J240" s="49">
        <v>4451366.3324999996</v>
      </c>
      <c r="K240" s="49">
        <v>0</v>
      </c>
      <c r="L240" s="49">
        <f t="shared" si="73"/>
        <v>4451366.3324999996</v>
      </c>
      <c r="M240" s="62">
        <v>98269734.291299999</v>
      </c>
      <c r="N240" s="50">
        <f t="shared" si="67"/>
        <v>247528525.42140001</v>
      </c>
      <c r="O240" s="53"/>
      <c r="P240" s="155"/>
      <c r="Q240" s="56">
        <v>17</v>
      </c>
      <c r="R240" s="155"/>
      <c r="S240" s="49" t="s">
        <v>606</v>
      </c>
      <c r="T240" s="49">
        <v>71707595.701900005</v>
      </c>
      <c r="U240" s="49">
        <f t="shared" si="71"/>
        <v>-2734288.17</v>
      </c>
      <c r="V240" s="49">
        <v>12800574.5079</v>
      </c>
      <c r="W240" s="49">
        <v>5485960.5033999998</v>
      </c>
      <c r="X240" s="49">
        <v>939562.13439999998</v>
      </c>
      <c r="Y240" s="49">
        <v>2728010.7853999999</v>
      </c>
      <c r="Z240" s="49">
        <v>0</v>
      </c>
      <c r="AA240" s="49">
        <f t="shared" si="66"/>
        <v>2728010.7853999999</v>
      </c>
      <c r="AB240" s="49">
        <v>58812162.743799999</v>
      </c>
      <c r="AC240" s="50">
        <f t="shared" si="68"/>
        <v>149739578.20679998</v>
      </c>
    </row>
    <row r="241" spans="1:29" ht="24.9" customHeight="1">
      <c r="A241" s="13"/>
      <c r="B241" s="148" t="s">
        <v>607</v>
      </c>
      <c r="C241" s="149"/>
      <c r="D241" s="50"/>
      <c r="E241" s="50">
        <f>SUM(E228:E240)</f>
        <v>1320305972.5308001</v>
      </c>
      <c r="F241" s="50">
        <f t="shared" ref="F241:N241" si="74">SUM(F228:F240)</f>
        <v>-44360782.027000003</v>
      </c>
      <c r="G241" s="50">
        <f t="shared" si="74"/>
        <v>235688769.21870002</v>
      </c>
      <c r="H241" s="50">
        <f t="shared" si="74"/>
        <v>101009472.5222</v>
      </c>
      <c r="I241" s="50">
        <f t="shared" si="74"/>
        <v>17299555.025699999</v>
      </c>
      <c r="J241" s="50">
        <f t="shared" si="74"/>
        <v>50229113.078900009</v>
      </c>
      <c r="K241" s="50">
        <f t="shared" si="74"/>
        <v>0</v>
      </c>
      <c r="L241" s="50">
        <f t="shared" si="74"/>
        <v>50229113.078900009</v>
      </c>
      <c r="M241" s="50">
        <f t="shared" si="74"/>
        <v>1132671365.0510001</v>
      </c>
      <c r="N241" s="50">
        <f t="shared" si="74"/>
        <v>2812843465.4002995</v>
      </c>
      <c r="O241" s="53"/>
      <c r="P241" s="155"/>
      <c r="Q241" s="56">
        <v>18</v>
      </c>
      <c r="R241" s="155"/>
      <c r="S241" s="49" t="s">
        <v>608</v>
      </c>
      <c r="T241" s="49">
        <v>74755944.831400007</v>
      </c>
      <c r="U241" s="49">
        <f t="shared" si="71"/>
        <v>-2734288.17</v>
      </c>
      <c r="V241" s="49">
        <v>13344737.5046</v>
      </c>
      <c r="W241" s="49">
        <v>5719173.2161999997</v>
      </c>
      <c r="X241" s="49">
        <v>979503.69689999998</v>
      </c>
      <c r="Y241" s="49">
        <v>2843980.7774</v>
      </c>
      <c r="Z241" s="49">
        <v>0</v>
      </c>
      <c r="AA241" s="49">
        <f t="shared" si="66"/>
        <v>2843980.7774</v>
      </c>
      <c r="AB241" s="49">
        <v>65937743.314800002</v>
      </c>
      <c r="AC241" s="50">
        <f t="shared" si="68"/>
        <v>160846795.17129999</v>
      </c>
    </row>
    <row r="242" spans="1:29" ht="24.9" customHeight="1">
      <c r="A242" s="153">
        <v>12</v>
      </c>
      <c r="B242" s="154" t="s">
        <v>609</v>
      </c>
      <c r="C242" s="13">
        <v>1</v>
      </c>
      <c r="D242" s="49" t="s">
        <v>610</v>
      </c>
      <c r="E242" s="49">
        <v>121478292.6133</v>
      </c>
      <c r="F242" s="49">
        <v>0</v>
      </c>
      <c r="G242" s="49">
        <v>21685177.4274</v>
      </c>
      <c r="H242" s="49">
        <v>9293647.4689000007</v>
      </c>
      <c r="I242" s="49">
        <v>1591691.9648</v>
      </c>
      <c r="J242" s="49">
        <v>4621464.2841999996</v>
      </c>
      <c r="K242" s="49">
        <f t="shared" ref="K242:K259" si="75">J242/2</f>
        <v>2310732.1420999998</v>
      </c>
      <c r="L242" s="49">
        <f t="shared" si="73"/>
        <v>2310732.1420999998</v>
      </c>
      <c r="M242" s="62">
        <v>95669407.808300003</v>
      </c>
      <c r="N242" s="50">
        <f t="shared" si="67"/>
        <v>252028949.42480001</v>
      </c>
      <c r="O242" s="53"/>
      <c r="P242" s="155"/>
      <c r="Q242" s="56">
        <v>19</v>
      </c>
      <c r="R242" s="155"/>
      <c r="S242" s="49" t="s">
        <v>611</v>
      </c>
      <c r="T242" s="49">
        <v>79218455.391800001</v>
      </c>
      <c r="U242" s="49">
        <f t="shared" si="71"/>
        <v>-2734288.17</v>
      </c>
      <c r="V242" s="49">
        <v>14141343.4758</v>
      </c>
      <c r="W242" s="49">
        <v>6060575.7752999999</v>
      </c>
      <c r="X242" s="49">
        <v>1037974.573</v>
      </c>
      <c r="Y242" s="49">
        <v>3013750.4766000002</v>
      </c>
      <c r="Z242" s="49">
        <v>0</v>
      </c>
      <c r="AA242" s="49">
        <f t="shared" si="66"/>
        <v>3013750.4766000002</v>
      </c>
      <c r="AB242" s="49">
        <v>65452806.414899997</v>
      </c>
      <c r="AC242" s="50">
        <f t="shared" si="68"/>
        <v>166190617.93740001</v>
      </c>
    </row>
    <row r="243" spans="1:29" ht="24.9" customHeight="1">
      <c r="A243" s="153"/>
      <c r="B243" s="155"/>
      <c r="C243" s="13">
        <v>2</v>
      </c>
      <c r="D243" s="49" t="s">
        <v>612</v>
      </c>
      <c r="E243" s="49">
        <v>115377944.49609999</v>
      </c>
      <c r="F243" s="49">
        <v>0</v>
      </c>
      <c r="G243" s="49">
        <v>20596199.895300001</v>
      </c>
      <c r="H243" s="49">
        <v>8826942.8123000003</v>
      </c>
      <c r="I243" s="49">
        <v>1511761.0168000001</v>
      </c>
      <c r="J243" s="49">
        <v>4389385.4467000002</v>
      </c>
      <c r="K243" s="49">
        <f t="shared" si="75"/>
        <v>2194692.7233500001</v>
      </c>
      <c r="L243" s="49">
        <f t="shared" si="73"/>
        <v>2194692.7233500001</v>
      </c>
      <c r="M243" s="62">
        <v>108115054.95640001</v>
      </c>
      <c r="N243" s="50">
        <f t="shared" si="67"/>
        <v>256622595.90024999</v>
      </c>
      <c r="O243" s="53"/>
      <c r="P243" s="155"/>
      <c r="Q243" s="56">
        <v>20</v>
      </c>
      <c r="R243" s="155"/>
      <c r="S243" s="49" t="s">
        <v>351</v>
      </c>
      <c r="T243" s="49">
        <v>78398368.203500003</v>
      </c>
      <c r="U243" s="49">
        <f t="shared" si="71"/>
        <v>-2734288.17</v>
      </c>
      <c r="V243" s="49">
        <v>13994949.1216</v>
      </c>
      <c r="W243" s="49">
        <v>5997835.3378999997</v>
      </c>
      <c r="X243" s="49">
        <v>1027229.2279000001</v>
      </c>
      <c r="Y243" s="49">
        <v>2982551.4567</v>
      </c>
      <c r="Z243" s="49">
        <v>0</v>
      </c>
      <c r="AA243" s="49">
        <f t="shared" si="66"/>
        <v>2982551.4567</v>
      </c>
      <c r="AB243" s="49">
        <v>68003404.9164</v>
      </c>
      <c r="AC243" s="50">
        <f t="shared" si="68"/>
        <v>167670050.09399998</v>
      </c>
    </row>
    <row r="244" spans="1:29" ht="24.9" customHeight="1">
      <c r="A244" s="153"/>
      <c r="B244" s="155"/>
      <c r="C244" s="13">
        <v>3</v>
      </c>
      <c r="D244" s="49" t="s">
        <v>613</v>
      </c>
      <c r="E244" s="49">
        <v>76347699.129099995</v>
      </c>
      <c r="F244" s="49">
        <v>0</v>
      </c>
      <c r="G244" s="49">
        <v>13628882.7096</v>
      </c>
      <c r="H244" s="49">
        <v>5840949.7326999996</v>
      </c>
      <c r="I244" s="49">
        <v>1000359.9542</v>
      </c>
      <c r="J244" s="49">
        <v>2904536.7458000001</v>
      </c>
      <c r="K244" s="49">
        <f t="shared" si="75"/>
        <v>1452268.3729000001</v>
      </c>
      <c r="L244" s="49">
        <f t="shared" si="73"/>
        <v>1452268.3729000001</v>
      </c>
      <c r="M244" s="62">
        <v>70582602.825299993</v>
      </c>
      <c r="N244" s="50">
        <f t="shared" si="67"/>
        <v>168852762.72379997</v>
      </c>
      <c r="O244" s="53"/>
      <c r="P244" s="155"/>
      <c r="Q244" s="56">
        <v>21</v>
      </c>
      <c r="R244" s="155"/>
      <c r="S244" s="49" t="s">
        <v>614</v>
      </c>
      <c r="T244" s="49">
        <v>84824079.715599999</v>
      </c>
      <c r="U244" s="49">
        <f t="shared" si="71"/>
        <v>-2734288.17</v>
      </c>
      <c r="V244" s="49">
        <v>15142007.5075</v>
      </c>
      <c r="W244" s="49">
        <v>6489431.7889</v>
      </c>
      <c r="X244" s="49">
        <v>1111423.3103</v>
      </c>
      <c r="Y244" s="49">
        <v>3227008.2697000001</v>
      </c>
      <c r="Z244" s="49">
        <v>0</v>
      </c>
      <c r="AA244" s="49">
        <f t="shared" si="66"/>
        <v>3227008.2697000001</v>
      </c>
      <c r="AB244" s="49">
        <v>71859541.228300005</v>
      </c>
      <c r="AC244" s="50">
        <f t="shared" si="68"/>
        <v>179919203.65030003</v>
      </c>
    </row>
    <row r="245" spans="1:29" ht="24.9" customHeight="1">
      <c r="A245" s="153"/>
      <c r="B245" s="155"/>
      <c r="C245" s="13">
        <v>4</v>
      </c>
      <c r="D245" s="49" t="s">
        <v>615</v>
      </c>
      <c r="E245" s="49">
        <v>78602205.717899993</v>
      </c>
      <c r="F245" s="49">
        <v>0</v>
      </c>
      <c r="G245" s="49">
        <v>14031336.302999999</v>
      </c>
      <c r="H245" s="49">
        <v>6013429.8442000002</v>
      </c>
      <c r="I245" s="49">
        <v>1029900.0469</v>
      </c>
      <c r="J245" s="49">
        <v>2990306.1573000001</v>
      </c>
      <c r="K245" s="49">
        <f t="shared" si="75"/>
        <v>1495153.07865</v>
      </c>
      <c r="L245" s="49">
        <f t="shared" si="73"/>
        <v>1495153.07865</v>
      </c>
      <c r="M245" s="62">
        <v>72828255.853</v>
      </c>
      <c r="N245" s="50">
        <f t="shared" si="67"/>
        <v>174000280.84365001</v>
      </c>
      <c r="O245" s="53"/>
      <c r="P245" s="155"/>
      <c r="Q245" s="56">
        <v>22</v>
      </c>
      <c r="R245" s="155"/>
      <c r="S245" s="49" t="s">
        <v>616</v>
      </c>
      <c r="T245" s="49">
        <v>76991920.830799997</v>
      </c>
      <c r="U245" s="49">
        <f t="shared" si="71"/>
        <v>-2734288.17</v>
      </c>
      <c r="V245" s="49">
        <v>13743883.189099999</v>
      </c>
      <c r="W245" s="49">
        <v>5890235.6524999999</v>
      </c>
      <c r="X245" s="49">
        <v>1008800.9889999999</v>
      </c>
      <c r="Y245" s="49">
        <v>2929045.2198999999</v>
      </c>
      <c r="Z245" s="49">
        <v>0</v>
      </c>
      <c r="AA245" s="49">
        <f t="shared" si="66"/>
        <v>2929045.2198999999</v>
      </c>
      <c r="AB245" s="49">
        <v>65392329.295699999</v>
      </c>
      <c r="AC245" s="50">
        <f t="shared" si="68"/>
        <v>163221927.00699997</v>
      </c>
    </row>
    <row r="246" spans="1:29" ht="24.9" customHeight="1">
      <c r="A246" s="153"/>
      <c r="B246" s="155"/>
      <c r="C246" s="13">
        <v>5</v>
      </c>
      <c r="D246" s="49" t="s">
        <v>617</v>
      </c>
      <c r="E246" s="49">
        <v>94113950.431299999</v>
      </c>
      <c r="F246" s="49">
        <v>0</v>
      </c>
      <c r="G246" s="49">
        <v>16800349.013799999</v>
      </c>
      <c r="H246" s="49">
        <v>7200149.5773</v>
      </c>
      <c r="I246" s="49">
        <v>1233145.5723000001</v>
      </c>
      <c r="J246" s="49">
        <v>3580427.8377999999</v>
      </c>
      <c r="K246" s="49">
        <f t="shared" si="75"/>
        <v>1790213.9188999999</v>
      </c>
      <c r="L246" s="49">
        <f t="shared" si="73"/>
        <v>1790213.9188999999</v>
      </c>
      <c r="M246" s="62">
        <v>80567887.173500001</v>
      </c>
      <c r="N246" s="50">
        <f t="shared" si="67"/>
        <v>201705695.68709999</v>
      </c>
      <c r="O246" s="53"/>
      <c r="P246" s="155"/>
      <c r="Q246" s="56">
        <v>23</v>
      </c>
      <c r="R246" s="155"/>
      <c r="S246" s="49" t="s">
        <v>618</v>
      </c>
      <c r="T246" s="49">
        <v>94672370.993000001</v>
      </c>
      <c r="U246" s="49">
        <f t="shared" si="71"/>
        <v>-2734288.17</v>
      </c>
      <c r="V246" s="49">
        <v>16900033.07</v>
      </c>
      <c r="W246" s="49">
        <v>7242871.3157000002</v>
      </c>
      <c r="X246" s="49">
        <v>1240462.3818000001</v>
      </c>
      <c r="Y246" s="49">
        <v>3601672.1329000001</v>
      </c>
      <c r="Z246" s="49">
        <v>0</v>
      </c>
      <c r="AA246" s="49">
        <f t="shared" si="66"/>
        <v>3601672.1329000001</v>
      </c>
      <c r="AB246" s="49">
        <v>79503657.098700002</v>
      </c>
      <c r="AC246" s="50">
        <f t="shared" si="68"/>
        <v>200426778.82209998</v>
      </c>
    </row>
    <row r="247" spans="1:29" ht="24.9" customHeight="1">
      <c r="A247" s="153"/>
      <c r="B247" s="155"/>
      <c r="C247" s="13">
        <v>6</v>
      </c>
      <c r="D247" s="49" t="s">
        <v>619</v>
      </c>
      <c r="E247" s="49">
        <v>79993455.449900001</v>
      </c>
      <c r="F247" s="49">
        <v>0</v>
      </c>
      <c r="G247" s="49">
        <v>14279689.2939</v>
      </c>
      <c r="H247" s="49">
        <v>6119866.8402000004</v>
      </c>
      <c r="I247" s="49">
        <v>1048129.1557</v>
      </c>
      <c r="J247" s="49">
        <v>3043234.2222000002</v>
      </c>
      <c r="K247" s="49">
        <f t="shared" si="75"/>
        <v>1521617.1111000001</v>
      </c>
      <c r="L247" s="49">
        <f t="shared" si="73"/>
        <v>1521617.1111000001</v>
      </c>
      <c r="M247" s="62">
        <v>73867566.345200002</v>
      </c>
      <c r="N247" s="50">
        <f t="shared" si="67"/>
        <v>176830324.19600001</v>
      </c>
      <c r="O247" s="53"/>
      <c r="P247" s="155"/>
      <c r="Q247" s="56">
        <v>24</v>
      </c>
      <c r="R247" s="155"/>
      <c r="S247" s="49" t="s">
        <v>620</v>
      </c>
      <c r="T247" s="49">
        <v>78508342.241999999</v>
      </c>
      <c r="U247" s="49">
        <f t="shared" si="71"/>
        <v>-2734288.17</v>
      </c>
      <c r="V247" s="49">
        <v>14014580.6664</v>
      </c>
      <c r="W247" s="49">
        <v>6006248.8570999997</v>
      </c>
      <c r="X247" s="49">
        <v>1028670.1832</v>
      </c>
      <c r="Y247" s="49">
        <v>2986735.2585</v>
      </c>
      <c r="Z247" s="49">
        <v>0</v>
      </c>
      <c r="AA247" s="49">
        <f t="shared" si="66"/>
        <v>2986735.2585</v>
      </c>
      <c r="AB247" s="49">
        <v>67525667.673500001</v>
      </c>
      <c r="AC247" s="50">
        <f t="shared" si="68"/>
        <v>167335956.71069998</v>
      </c>
    </row>
    <row r="248" spans="1:29" ht="24.9" customHeight="1">
      <c r="A248" s="153"/>
      <c r="B248" s="155"/>
      <c r="C248" s="13">
        <v>7</v>
      </c>
      <c r="D248" s="49" t="s">
        <v>621</v>
      </c>
      <c r="E248" s="49">
        <v>80067032.064199999</v>
      </c>
      <c r="F248" s="49">
        <v>0</v>
      </c>
      <c r="G248" s="49">
        <v>14292823.508199999</v>
      </c>
      <c r="H248" s="49">
        <v>6125495.7892000005</v>
      </c>
      <c r="I248" s="49">
        <v>1049093.2069999999</v>
      </c>
      <c r="J248" s="49">
        <v>3046033.3369999998</v>
      </c>
      <c r="K248" s="49">
        <f t="shared" si="75"/>
        <v>1523016.6684999999</v>
      </c>
      <c r="L248" s="49">
        <f t="shared" si="73"/>
        <v>1523016.6684999999</v>
      </c>
      <c r="M248" s="62">
        <v>68865084.639799997</v>
      </c>
      <c r="N248" s="50">
        <f t="shared" si="67"/>
        <v>171922545.87689999</v>
      </c>
      <c r="O248" s="53"/>
      <c r="P248" s="155"/>
      <c r="Q248" s="56">
        <v>25</v>
      </c>
      <c r="R248" s="155"/>
      <c r="S248" s="49" t="s">
        <v>622</v>
      </c>
      <c r="T248" s="49">
        <v>103433763.9754</v>
      </c>
      <c r="U248" s="49">
        <f t="shared" si="71"/>
        <v>-2734288.17</v>
      </c>
      <c r="V248" s="49">
        <v>18464035.6358</v>
      </c>
      <c r="W248" s="49">
        <v>7913158.1295999996</v>
      </c>
      <c r="X248" s="49">
        <v>1355260.1658999999</v>
      </c>
      <c r="Y248" s="49">
        <v>3934986.5373</v>
      </c>
      <c r="Z248" s="49">
        <v>0</v>
      </c>
      <c r="AA248" s="49">
        <f t="shared" si="66"/>
        <v>3934986.5373</v>
      </c>
      <c r="AB248" s="49">
        <v>70341373.546599999</v>
      </c>
      <c r="AC248" s="50">
        <f t="shared" si="68"/>
        <v>202708289.82060003</v>
      </c>
    </row>
    <row r="249" spans="1:29" ht="24.9" customHeight="1">
      <c r="A249" s="153"/>
      <c r="B249" s="155"/>
      <c r="C249" s="13">
        <v>8</v>
      </c>
      <c r="D249" s="49" t="s">
        <v>623</v>
      </c>
      <c r="E249" s="49">
        <v>92884432.217500001</v>
      </c>
      <c r="F249" s="49">
        <v>0</v>
      </c>
      <c r="G249" s="49">
        <v>16580866.832599999</v>
      </c>
      <c r="H249" s="49">
        <v>7106085.7854000004</v>
      </c>
      <c r="I249" s="49">
        <v>1217035.5808999999</v>
      </c>
      <c r="J249" s="49">
        <v>3533652.6124999998</v>
      </c>
      <c r="K249" s="49">
        <f t="shared" si="75"/>
        <v>1766826.3062499999</v>
      </c>
      <c r="L249" s="49">
        <f t="shared" si="73"/>
        <v>1766826.3062499999</v>
      </c>
      <c r="M249" s="62">
        <v>77092052.745900005</v>
      </c>
      <c r="N249" s="50">
        <f t="shared" si="67"/>
        <v>196647299.46855</v>
      </c>
      <c r="O249" s="53"/>
      <c r="P249" s="155"/>
      <c r="Q249" s="56">
        <v>26</v>
      </c>
      <c r="R249" s="155"/>
      <c r="S249" s="49" t="s">
        <v>624</v>
      </c>
      <c r="T249" s="49">
        <v>70797999.722599998</v>
      </c>
      <c r="U249" s="49">
        <f t="shared" si="71"/>
        <v>-2734288.17</v>
      </c>
      <c r="V249" s="49">
        <v>12638201.8751</v>
      </c>
      <c r="W249" s="49">
        <v>5416372.2322000004</v>
      </c>
      <c r="X249" s="49">
        <v>927643.98360000004</v>
      </c>
      <c r="Y249" s="49">
        <v>2693406.5345000001</v>
      </c>
      <c r="Z249" s="49">
        <v>0</v>
      </c>
      <c r="AA249" s="49">
        <f t="shared" si="66"/>
        <v>2693406.5345000001</v>
      </c>
      <c r="AB249" s="49">
        <v>61139091.899899997</v>
      </c>
      <c r="AC249" s="50">
        <f t="shared" si="68"/>
        <v>150878428.07789999</v>
      </c>
    </row>
    <row r="250" spans="1:29" ht="24.9" customHeight="1">
      <c r="A250" s="153"/>
      <c r="B250" s="155"/>
      <c r="C250" s="13">
        <v>9</v>
      </c>
      <c r="D250" s="49" t="s">
        <v>625</v>
      </c>
      <c r="E250" s="49">
        <v>102230718.4093</v>
      </c>
      <c r="F250" s="49">
        <v>0</v>
      </c>
      <c r="G250" s="49">
        <v>18249279.1061</v>
      </c>
      <c r="H250" s="49">
        <v>7821119.6168999998</v>
      </c>
      <c r="I250" s="49">
        <v>1339497.0373</v>
      </c>
      <c r="J250" s="49">
        <v>3889218.4251000001</v>
      </c>
      <c r="K250" s="49">
        <f t="shared" si="75"/>
        <v>1944609.2125500001</v>
      </c>
      <c r="L250" s="49">
        <f t="shared" si="73"/>
        <v>1944609.2125500001</v>
      </c>
      <c r="M250" s="62">
        <v>85349739.388600007</v>
      </c>
      <c r="N250" s="50">
        <f t="shared" si="67"/>
        <v>216934962.77075002</v>
      </c>
      <c r="O250" s="53"/>
      <c r="P250" s="155"/>
      <c r="Q250" s="56">
        <v>27</v>
      </c>
      <c r="R250" s="155"/>
      <c r="S250" s="49" t="s">
        <v>626</v>
      </c>
      <c r="T250" s="49">
        <v>85633556.373099998</v>
      </c>
      <c r="U250" s="49">
        <f t="shared" si="71"/>
        <v>-2734288.17</v>
      </c>
      <c r="V250" s="49">
        <v>15286507.768200001</v>
      </c>
      <c r="W250" s="49">
        <v>6551360.4720000001</v>
      </c>
      <c r="X250" s="49">
        <v>1122029.629</v>
      </c>
      <c r="Y250" s="49">
        <v>3257803.6272999998</v>
      </c>
      <c r="Z250" s="49">
        <v>0</v>
      </c>
      <c r="AA250" s="49">
        <f t="shared" si="66"/>
        <v>3257803.6272999998</v>
      </c>
      <c r="AB250" s="49">
        <v>69965551.449000001</v>
      </c>
      <c r="AC250" s="50">
        <f t="shared" si="68"/>
        <v>179082521.14859998</v>
      </c>
    </row>
    <row r="251" spans="1:29" ht="24.9" customHeight="1">
      <c r="A251" s="153"/>
      <c r="B251" s="155"/>
      <c r="C251" s="13">
        <v>10</v>
      </c>
      <c r="D251" s="49" t="s">
        <v>627</v>
      </c>
      <c r="E251" s="49">
        <v>74387849.429700002</v>
      </c>
      <c r="F251" s="49">
        <v>0</v>
      </c>
      <c r="G251" s="49">
        <v>13279028.5295</v>
      </c>
      <c r="H251" s="49">
        <v>5691012.2269000001</v>
      </c>
      <c r="I251" s="49">
        <v>974680.65830000001</v>
      </c>
      <c r="J251" s="49">
        <v>2829977.1253</v>
      </c>
      <c r="K251" s="49">
        <f t="shared" si="75"/>
        <v>1414988.56265</v>
      </c>
      <c r="L251" s="49">
        <f t="shared" si="73"/>
        <v>1414988.56265</v>
      </c>
      <c r="M251" s="62">
        <v>64875514.684100002</v>
      </c>
      <c r="N251" s="50">
        <f t="shared" si="67"/>
        <v>160623074.09115005</v>
      </c>
      <c r="O251" s="53"/>
      <c r="P251" s="155"/>
      <c r="Q251" s="56">
        <v>28</v>
      </c>
      <c r="R251" s="155"/>
      <c r="S251" s="49" t="s">
        <v>628</v>
      </c>
      <c r="T251" s="49">
        <v>85908127.945999995</v>
      </c>
      <c r="U251" s="49">
        <f t="shared" si="71"/>
        <v>-2734288.17</v>
      </c>
      <c r="V251" s="49">
        <v>15335521.737199999</v>
      </c>
      <c r="W251" s="49">
        <v>6572366.4588000001</v>
      </c>
      <c r="X251" s="49">
        <v>1125627.2542000001</v>
      </c>
      <c r="Y251" s="49">
        <v>3268249.3018999998</v>
      </c>
      <c r="Z251" s="49">
        <v>0</v>
      </c>
      <c r="AA251" s="49">
        <f t="shared" si="66"/>
        <v>3268249.3018999998</v>
      </c>
      <c r="AB251" s="49">
        <v>72662382.984699994</v>
      </c>
      <c r="AC251" s="50">
        <f t="shared" si="68"/>
        <v>182137987.51279998</v>
      </c>
    </row>
    <row r="252" spans="1:29" ht="24.9" customHeight="1">
      <c r="A252" s="153"/>
      <c r="B252" s="155"/>
      <c r="C252" s="13">
        <v>11</v>
      </c>
      <c r="D252" s="49" t="s">
        <v>629</v>
      </c>
      <c r="E252" s="49">
        <v>127641253.6454</v>
      </c>
      <c r="F252" s="49">
        <v>0</v>
      </c>
      <c r="G252" s="49">
        <v>22785332.035999998</v>
      </c>
      <c r="H252" s="49">
        <v>9765142.3012000006</v>
      </c>
      <c r="I252" s="49">
        <v>1672443.3100999999</v>
      </c>
      <c r="J252" s="49">
        <v>4855925.1387999998</v>
      </c>
      <c r="K252" s="49">
        <f t="shared" si="75"/>
        <v>2427962.5693999999</v>
      </c>
      <c r="L252" s="49">
        <f t="shared" si="73"/>
        <v>2427962.5693999999</v>
      </c>
      <c r="M252" s="62">
        <v>113107937.1191</v>
      </c>
      <c r="N252" s="50">
        <f t="shared" si="67"/>
        <v>277400070.98120004</v>
      </c>
      <c r="O252" s="53"/>
      <c r="P252" s="155"/>
      <c r="Q252" s="56">
        <v>29</v>
      </c>
      <c r="R252" s="155"/>
      <c r="S252" s="49" t="s">
        <v>630</v>
      </c>
      <c r="T252" s="49">
        <v>75704440.976600006</v>
      </c>
      <c r="U252" s="49">
        <f t="shared" si="71"/>
        <v>-2734288.17</v>
      </c>
      <c r="V252" s="49">
        <v>13514054.233899999</v>
      </c>
      <c r="W252" s="49">
        <v>5791737.5288000004</v>
      </c>
      <c r="X252" s="49">
        <v>991931.54440000001</v>
      </c>
      <c r="Y252" s="49">
        <v>2880064.9284999999</v>
      </c>
      <c r="Z252" s="49">
        <v>0</v>
      </c>
      <c r="AA252" s="49">
        <f t="shared" si="66"/>
        <v>2880064.9284999999</v>
      </c>
      <c r="AB252" s="49">
        <v>65376330.057899997</v>
      </c>
      <c r="AC252" s="50">
        <f t="shared" si="68"/>
        <v>161524271.10009998</v>
      </c>
    </row>
    <row r="253" spans="1:29" ht="24.9" customHeight="1">
      <c r="A253" s="153"/>
      <c r="B253" s="155"/>
      <c r="C253" s="13">
        <v>12</v>
      </c>
      <c r="D253" s="49" t="s">
        <v>631</v>
      </c>
      <c r="E253" s="49">
        <v>131363156.8739</v>
      </c>
      <c r="F253" s="49">
        <v>0</v>
      </c>
      <c r="G253" s="49">
        <v>23449731.659499999</v>
      </c>
      <c r="H253" s="49">
        <v>10049884.9969</v>
      </c>
      <c r="I253" s="49">
        <v>1721210.2407</v>
      </c>
      <c r="J253" s="49">
        <v>4997519.5131000001</v>
      </c>
      <c r="K253" s="49">
        <f t="shared" si="75"/>
        <v>2498759.75655</v>
      </c>
      <c r="L253" s="49">
        <f t="shared" si="73"/>
        <v>2498759.75655</v>
      </c>
      <c r="M253" s="62">
        <v>113678309.9492</v>
      </c>
      <c r="N253" s="50">
        <f t="shared" si="67"/>
        <v>282761053.47675002</v>
      </c>
      <c r="O253" s="53"/>
      <c r="P253" s="156"/>
      <c r="Q253" s="56">
        <v>30</v>
      </c>
      <c r="R253" s="156"/>
      <c r="S253" s="49" t="s">
        <v>632</v>
      </c>
      <c r="T253" s="49">
        <v>84226858.757499993</v>
      </c>
      <c r="U253" s="49">
        <f t="shared" si="71"/>
        <v>-2734288.17</v>
      </c>
      <c r="V253" s="49">
        <v>15035397.1646</v>
      </c>
      <c r="W253" s="49">
        <v>6443741.6419000002</v>
      </c>
      <c r="X253" s="49">
        <v>1103598.1114000001</v>
      </c>
      <c r="Y253" s="49">
        <v>3204287.8701999998</v>
      </c>
      <c r="Z253" s="49">
        <v>0</v>
      </c>
      <c r="AA253" s="49">
        <f t="shared" si="66"/>
        <v>3204287.8701999998</v>
      </c>
      <c r="AB253" s="49">
        <v>73954641.427599996</v>
      </c>
      <c r="AC253" s="50">
        <f t="shared" si="68"/>
        <v>181234236.80319998</v>
      </c>
    </row>
    <row r="254" spans="1:29" ht="24.9" customHeight="1">
      <c r="A254" s="153"/>
      <c r="B254" s="155"/>
      <c r="C254" s="13">
        <v>13</v>
      </c>
      <c r="D254" s="49" t="s">
        <v>633</v>
      </c>
      <c r="E254" s="49">
        <v>102963397.30599999</v>
      </c>
      <c r="F254" s="49">
        <v>0</v>
      </c>
      <c r="G254" s="49">
        <v>18380070.143199999</v>
      </c>
      <c r="H254" s="49">
        <v>7877172.9184999997</v>
      </c>
      <c r="I254" s="49">
        <v>1349097.0989999999</v>
      </c>
      <c r="J254" s="49">
        <v>3917092.1241000001</v>
      </c>
      <c r="K254" s="49">
        <f t="shared" si="75"/>
        <v>1958546.0620500001</v>
      </c>
      <c r="L254" s="49">
        <f t="shared" si="73"/>
        <v>1958546.0620500001</v>
      </c>
      <c r="M254" s="62">
        <v>82967132.884800002</v>
      </c>
      <c r="N254" s="50">
        <f t="shared" si="67"/>
        <v>215495416.41354999</v>
      </c>
      <c r="O254" s="53"/>
      <c r="P254" s="13"/>
      <c r="Q254" s="149" t="s">
        <v>634</v>
      </c>
      <c r="R254" s="150"/>
      <c r="S254" s="50"/>
      <c r="T254" s="50">
        <f t="shared" ref="T254:Y254" si="76">SUM(T224:T253)</f>
        <v>2400317950.4065003</v>
      </c>
      <c r="U254" s="50">
        <f t="shared" si="76"/>
        <v>-82028645.100000039</v>
      </c>
      <c r="V254" s="50">
        <f t="shared" si="76"/>
        <v>428482484.54110003</v>
      </c>
      <c r="W254" s="50">
        <f t="shared" si="76"/>
        <v>183635350.5174</v>
      </c>
      <c r="X254" s="50">
        <f t="shared" si="76"/>
        <v>31450613.211199999</v>
      </c>
      <c r="Y254" s="50">
        <f t="shared" si="76"/>
        <v>91316591.960799992</v>
      </c>
      <c r="Z254" s="50">
        <f t="shared" ref="Z254" si="77">SUM(Z224:Z253)</f>
        <v>0</v>
      </c>
      <c r="AA254" s="50">
        <f t="shared" si="66"/>
        <v>91316591.960799992</v>
      </c>
      <c r="AB254" s="50">
        <f>SUM(AB224:AB253)</f>
        <v>2014283377.3766</v>
      </c>
      <c r="AC254" s="50">
        <f>SUM(AC224:AC253)</f>
        <v>5067457722.913599</v>
      </c>
    </row>
    <row r="255" spans="1:29" ht="24.9" customHeight="1">
      <c r="A255" s="153"/>
      <c r="B255" s="155"/>
      <c r="C255" s="13">
        <v>14</v>
      </c>
      <c r="D255" s="49" t="s">
        <v>635</v>
      </c>
      <c r="E255" s="49">
        <v>98193639.701299995</v>
      </c>
      <c r="F255" s="49">
        <v>0</v>
      </c>
      <c r="G255" s="49">
        <v>17528617.280999999</v>
      </c>
      <c r="H255" s="49">
        <v>7512264.5489999996</v>
      </c>
      <c r="I255" s="49">
        <v>1286600.4612</v>
      </c>
      <c r="J255" s="49">
        <v>3735633.6597000002</v>
      </c>
      <c r="K255" s="49">
        <f t="shared" si="75"/>
        <v>1867816.8298500001</v>
      </c>
      <c r="L255" s="49">
        <f t="shared" si="73"/>
        <v>1867816.8298500001</v>
      </c>
      <c r="M255" s="62">
        <v>78348472.895899996</v>
      </c>
      <c r="N255" s="50">
        <f t="shared" si="67"/>
        <v>204737411.71825001</v>
      </c>
      <c r="O255" s="53"/>
      <c r="P255" s="154">
        <v>30</v>
      </c>
      <c r="Q255" s="56">
        <v>1</v>
      </c>
      <c r="R255" s="154" t="s">
        <v>119</v>
      </c>
      <c r="S255" s="49" t="s">
        <v>636</v>
      </c>
      <c r="T255" s="49">
        <v>82895240.891800001</v>
      </c>
      <c r="U255" s="49">
        <f>-2536017.62</f>
        <v>-2536017.62</v>
      </c>
      <c r="V255" s="49">
        <v>14797689.101199999</v>
      </c>
      <c r="W255" s="49">
        <v>6341866.7577</v>
      </c>
      <c r="X255" s="49">
        <v>1086150.3402</v>
      </c>
      <c r="Y255" s="49">
        <v>3153628.4127000002</v>
      </c>
      <c r="Z255" s="49">
        <v>0</v>
      </c>
      <c r="AA255" s="49">
        <f t="shared" si="66"/>
        <v>3153628.4127000002</v>
      </c>
      <c r="AB255" s="49">
        <v>109292847.6956</v>
      </c>
      <c r="AC255" s="50">
        <f t="shared" si="68"/>
        <v>215031405.5792</v>
      </c>
    </row>
    <row r="256" spans="1:29" ht="24.9" customHeight="1">
      <c r="A256" s="153"/>
      <c r="B256" s="155"/>
      <c r="C256" s="13">
        <v>15</v>
      </c>
      <c r="D256" s="49" t="s">
        <v>637</v>
      </c>
      <c r="E256" s="49">
        <v>107170278.3444</v>
      </c>
      <c r="F256" s="49">
        <v>0</v>
      </c>
      <c r="G256" s="49">
        <v>19131043.5046</v>
      </c>
      <c r="H256" s="49">
        <v>8199018.6447999999</v>
      </c>
      <c r="I256" s="49">
        <v>1404218.5416999999</v>
      </c>
      <c r="J256" s="49">
        <v>4077136.7710000002</v>
      </c>
      <c r="K256" s="49">
        <f t="shared" si="75"/>
        <v>2038568.3855000001</v>
      </c>
      <c r="L256" s="49">
        <f t="shared" si="73"/>
        <v>2038568.3855000001</v>
      </c>
      <c r="M256" s="62">
        <v>75389733.836300001</v>
      </c>
      <c r="N256" s="50">
        <f t="shared" si="67"/>
        <v>213332861.25730002</v>
      </c>
      <c r="O256" s="53"/>
      <c r="P256" s="155"/>
      <c r="Q256" s="56">
        <v>2</v>
      </c>
      <c r="R256" s="155"/>
      <c r="S256" s="49" t="s">
        <v>638</v>
      </c>
      <c r="T256" s="49">
        <v>96266103.946700007</v>
      </c>
      <c r="U256" s="49">
        <f t="shared" ref="U256:U287" si="78">-2536017.62</f>
        <v>-2536017.62</v>
      </c>
      <c r="V256" s="49">
        <v>17184531.486400001</v>
      </c>
      <c r="W256" s="49">
        <v>7364799.2083999999</v>
      </c>
      <c r="X256" s="49">
        <v>1261344.5649000001</v>
      </c>
      <c r="Y256" s="49">
        <v>3662303.3761999998</v>
      </c>
      <c r="Z256" s="49">
        <v>0</v>
      </c>
      <c r="AA256" s="49">
        <f t="shared" si="66"/>
        <v>3662303.3761999998</v>
      </c>
      <c r="AB256" s="49">
        <v>121642019.4393</v>
      </c>
      <c r="AC256" s="50">
        <f t="shared" si="68"/>
        <v>244845084.40189999</v>
      </c>
    </row>
    <row r="257" spans="1:29" ht="24.9" customHeight="1">
      <c r="A257" s="153"/>
      <c r="B257" s="155"/>
      <c r="C257" s="13">
        <v>16</v>
      </c>
      <c r="D257" s="49" t="s">
        <v>639</v>
      </c>
      <c r="E257" s="49">
        <v>94010596.992899999</v>
      </c>
      <c r="F257" s="49">
        <v>0</v>
      </c>
      <c r="G257" s="49">
        <v>16781899.3171</v>
      </c>
      <c r="H257" s="49">
        <v>7192242.5645000003</v>
      </c>
      <c r="I257" s="49">
        <v>1231791.3647</v>
      </c>
      <c r="J257" s="49">
        <v>3576495.9071</v>
      </c>
      <c r="K257" s="49">
        <f t="shared" si="75"/>
        <v>1788247.95355</v>
      </c>
      <c r="L257" s="49">
        <f t="shared" si="73"/>
        <v>1788247.95355</v>
      </c>
      <c r="M257" s="62">
        <v>78434228.810900003</v>
      </c>
      <c r="N257" s="50">
        <f t="shared" si="67"/>
        <v>199439007.00365001</v>
      </c>
      <c r="O257" s="53"/>
      <c r="P257" s="155"/>
      <c r="Q257" s="56">
        <v>3</v>
      </c>
      <c r="R257" s="155"/>
      <c r="S257" s="49" t="s">
        <v>640</v>
      </c>
      <c r="T257" s="49">
        <v>95891558.460299999</v>
      </c>
      <c r="U257" s="49">
        <f t="shared" si="78"/>
        <v>-2536017.62</v>
      </c>
      <c r="V257" s="49">
        <v>17117671.1021</v>
      </c>
      <c r="W257" s="49">
        <v>7336144.7581000002</v>
      </c>
      <c r="X257" s="49">
        <v>1256437.0127999999</v>
      </c>
      <c r="Y257" s="49">
        <v>3648054.34</v>
      </c>
      <c r="Z257" s="49">
        <v>0</v>
      </c>
      <c r="AA257" s="49">
        <f t="shared" si="66"/>
        <v>3648054.34</v>
      </c>
      <c r="AB257" s="49">
        <v>114977216.9191</v>
      </c>
      <c r="AC257" s="50">
        <f t="shared" si="68"/>
        <v>237691064.97240001</v>
      </c>
    </row>
    <row r="258" spans="1:29" ht="24.9" customHeight="1">
      <c r="A258" s="153"/>
      <c r="B258" s="155"/>
      <c r="C258" s="13">
        <v>17</v>
      </c>
      <c r="D258" s="49" t="s">
        <v>641</v>
      </c>
      <c r="E258" s="49">
        <v>77101454.9639</v>
      </c>
      <c r="F258" s="49">
        <v>0</v>
      </c>
      <c r="G258" s="49">
        <v>13763436.206</v>
      </c>
      <c r="H258" s="49">
        <v>5898615.5169000002</v>
      </c>
      <c r="I258" s="49">
        <v>1010236.1805</v>
      </c>
      <c r="J258" s="49">
        <v>2933212.2859999998</v>
      </c>
      <c r="K258" s="49">
        <f t="shared" si="75"/>
        <v>1466606.1429999999</v>
      </c>
      <c r="L258" s="49">
        <f t="shared" si="73"/>
        <v>1466606.1429999999</v>
      </c>
      <c r="M258" s="62">
        <v>69315143.201100007</v>
      </c>
      <c r="N258" s="50">
        <f t="shared" si="67"/>
        <v>168555492.2114</v>
      </c>
      <c r="O258" s="53"/>
      <c r="P258" s="155"/>
      <c r="Q258" s="56">
        <v>4</v>
      </c>
      <c r="R258" s="155"/>
      <c r="S258" s="49" t="s">
        <v>642</v>
      </c>
      <c r="T258" s="49">
        <v>102736522.7233</v>
      </c>
      <c r="U258" s="49">
        <f t="shared" si="78"/>
        <v>-2536017.62</v>
      </c>
      <c r="V258" s="49">
        <v>18339570.598200001</v>
      </c>
      <c r="W258" s="49">
        <v>7859815.9707000004</v>
      </c>
      <c r="X258" s="49">
        <v>1346124.4325000001</v>
      </c>
      <c r="Y258" s="49">
        <v>3908461.0117000001</v>
      </c>
      <c r="Z258" s="49">
        <v>0</v>
      </c>
      <c r="AA258" s="49">
        <f t="shared" si="66"/>
        <v>3908461.0117000001</v>
      </c>
      <c r="AB258" s="49">
        <v>105552065.8888</v>
      </c>
      <c r="AC258" s="50">
        <f t="shared" si="68"/>
        <v>237206543.0052</v>
      </c>
    </row>
    <row r="259" spans="1:29" ht="24.9" customHeight="1">
      <c r="A259" s="153"/>
      <c r="B259" s="156"/>
      <c r="C259" s="13">
        <v>18</v>
      </c>
      <c r="D259" s="49" t="s">
        <v>643</v>
      </c>
      <c r="E259" s="49">
        <v>95944982.229499996</v>
      </c>
      <c r="F259" s="49">
        <v>0</v>
      </c>
      <c r="G259" s="49">
        <v>17127207.817600001</v>
      </c>
      <c r="H259" s="49">
        <v>7340231.9217999997</v>
      </c>
      <c r="I259" s="49">
        <v>1257137.0077</v>
      </c>
      <c r="J259" s="49">
        <v>3650086.7692999998</v>
      </c>
      <c r="K259" s="49">
        <f t="shared" si="75"/>
        <v>1825043.3846499999</v>
      </c>
      <c r="L259" s="49">
        <f t="shared" si="73"/>
        <v>1825043.3846499999</v>
      </c>
      <c r="M259" s="62">
        <v>73062964.672600001</v>
      </c>
      <c r="N259" s="50">
        <f t="shared" si="67"/>
        <v>196557567.03384995</v>
      </c>
      <c r="O259" s="53"/>
      <c r="P259" s="155"/>
      <c r="Q259" s="56">
        <v>5</v>
      </c>
      <c r="R259" s="155"/>
      <c r="S259" s="49" t="s">
        <v>644</v>
      </c>
      <c r="T259" s="49">
        <v>104236508.3765</v>
      </c>
      <c r="U259" s="49">
        <f t="shared" si="78"/>
        <v>-2536017.62</v>
      </c>
      <c r="V259" s="49">
        <v>18607334.116500001</v>
      </c>
      <c r="W259" s="49">
        <v>7974571.7642000001</v>
      </c>
      <c r="X259" s="49">
        <v>1365778.2741</v>
      </c>
      <c r="Y259" s="49">
        <v>3965525.7758999998</v>
      </c>
      <c r="Z259" s="49">
        <v>0</v>
      </c>
      <c r="AA259" s="49">
        <f t="shared" si="66"/>
        <v>3965525.7758999998</v>
      </c>
      <c r="AB259" s="49">
        <v>132875724.3187</v>
      </c>
      <c r="AC259" s="50">
        <f t="shared" si="68"/>
        <v>266489425.00590003</v>
      </c>
    </row>
    <row r="260" spans="1:29" ht="24.9" customHeight="1">
      <c r="A260" s="13"/>
      <c r="B260" s="148" t="s">
        <v>609</v>
      </c>
      <c r="C260" s="149"/>
      <c r="D260" s="50"/>
      <c r="E260" s="50">
        <f>SUM(E242:E259)</f>
        <v>1749872340.0156</v>
      </c>
      <c r="F260" s="50">
        <f t="shared" ref="F260:N260" si="79">SUM(F242:F259)</f>
        <v>0</v>
      </c>
      <c r="G260" s="50">
        <f t="shared" si="79"/>
        <v>312370970.58439994</v>
      </c>
      <c r="H260" s="50">
        <f t="shared" si="79"/>
        <v>133873273.10760002</v>
      </c>
      <c r="I260" s="50">
        <f t="shared" si="79"/>
        <v>22928028.399800003</v>
      </c>
      <c r="J260" s="50">
        <f t="shared" si="79"/>
        <v>66571338.362999991</v>
      </c>
      <c r="K260" s="50">
        <f t="shared" si="79"/>
        <v>33285669.181499995</v>
      </c>
      <c r="L260" s="50">
        <f t="shared" si="79"/>
        <v>33285669.181499995</v>
      </c>
      <c r="M260" s="50">
        <f t="shared" si="79"/>
        <v>1482117089.79</v>
      </c>
      <c r="N260" s="50">
        <f t="shared" si="79"/>
        <v>3734447371.0788994</v>
      </c>
      <c r="O260" s="53"/>
      <c r="P260" s="155"/>
      <c r="Q260" s="56">
        <v>6</v>
      </c>
      <c r="R260" s="155"/>
      <c r="S260" s="49" t="s">
        <v>645</v>
      </c>
      <c r="T260" s="49">
        <v>107133913.12010001</v>
      </c>
      <c r="U260" s="49">
        <f t="shared" si="78"/>
        <v>-2536017.62</v>
      </c>
      <c r="V260" s="49">
        <v>19124551.922200002</v>
      </c>
      <c r="W260" s="49">
        <v>8196236.5380999995</v>
      </c>
      <c r="X260" s="49">
        <v>1403742.0596</v>
      </c>
      <c r="Y260" s="49">
        <v>4075753.3092</v>
      </c>
      <c r="Z260" s="49">
        <v>0</v>
      </c>
      <c r="AA260" s="49">
        <f t="shared" si="66"/>
        <v>4075753.3092</v>
      </c>
      <c r="AB260" s="49">
        <v>136911052.09470001</v>
      </c>
      <c r="AC260" s="50">
        <f t="shared" si="68"/>
        <v>274309231.42390001</v>
      </c>
    </row>
    <row r="261" spans="1:29" ht="24.9" customHeight="1">
      <c r="A261" s="153">
        <v>13</v>
      </c>
      <c r="B261" s="154" t="s">
        <v>646</v>
      </c>
      <c r="C261" s="13">
        <v>1</v>
      </c>
      <c r="D261" s="49" t="s">
        <v>647</v>
      </c>
      <c r="E261" s="49">
        <v>112737395.65260001</v>
      </c>
      <c r="F261" s="49">
        <v>0</v>
      </c>
      <c r="G261" s="49">
        <v>20124833.621199999</v>
      </c>
      <c r="H261" s="49">
        <v>8624928.6948000006</v>
      </c>
      <c r="I261" s="49">
        <v>1477162.7335999999</v>
      </c>
      <c r="J261" s="49">
        <v>4288929.6210000003</v>
      </c>
      <c r="K261" s="49">
        <v>0</v>
      </c>
      <c r="L261" s="49">
        <f t="shared" ref="L261:L292" si="80">J261-K261</f>
        <v>4288929.6210000003</v>
      </c>
      <c r="M261" s="62">
        <v>99598996.461099997</v>
      </c>
      <c r="N261" s="50">
        <f t="shared" si="67"/>
        <v>246852246.78429997</v>
      </c>
      <c r="O261" s="53"/>
      <c r="P261" s="155"/>
      <c r="Q261" s="56">
        <v>7</v>
      </c>
      <c r="R261" s="155"/>
      <c r="S261" s="49" t="s">
        <v>648</v>
      </c>
      <c r="T261" s="49">
        <v>116148197.18080001</v>
      </c>
      <c r="U261" s="49">
        <f t="shared" si="78"/>
        <v>-2536017.62</v>
      </c>
      <c r="V261" s="49">
        <v>20733698.256299999</v>
      </c>
      <c r="W261" s="49">
        <v>8885870.6812999994</v>
      </c>
      <c r="X261" s="49">
        <v>1521853.3962000001</v>
      </c>
      <c r="Y261" s="49">
        <v>4418688.5854000002</v>
      </c>
      <c r="Z261" s="49">
        <v>0</v>
      </c>
      <c r="AA261" s="49">
        <f t="shared" si="66"/>
        <v>4418688.5854000002</v>
      </c>
      <c r="AB261" s="49">
        <v>140687512.20190001</v>
      </c>
      <c r="AC261" s="50">
        <f t="shared" si="68"/>
        <v>289859802.68189996</v>
      </c>
    </row>
    <row r="262" spans="1:29" ht="24.9" customHeight="1">
      <c r="A262" s="153"/>
      <c r="B262" s="155"/>
      <c r="C262" s="13">
        <v>2</v>
      </c>
      <c r="D262" s="49" t="s">
        <v>649</v>
      </c>
      <c r="E262" s="49">
        <v>85785540.029100001</v>
      </c>
      <c r="F262" s="49">
        <v>0</v>
      </c>
      <c r="G262" s="49">
        <v>15313638.479900001</v>
      </c>
      <c r="H262" s="49">
        <v>6562987.9199999999</v>
      </c>
      <c r="I262" s="49">
        <v>1124021.0231999999</v>
      </c>
      <c r="J262" s="49">
        <v>3263585.6236</v>
      </c>
      <c r="K262" s="49">
        <v>0</v>
      </c>
      <c r="L262" s="49">
        <f t="shared" si="80"/>
        <v>3263585.6236</v>
      </c>
      <c r="M262" s="62">
        <v>73931739.128099993</v>
      </c>
      <c r="N262" s="50">
        <f t="shared" si="67"/>
        <v>185981512.20389998</v>
      </c>
      <c r="O262" s="53"/>
      <c r="P262" s="155"/>
      <c r="Q262" s="56">
        <v>8</v>
      </c>
      <c r="R262" s="155"/>
      <c r="S262" s="49" t="s">
        <v>650</v>
      </c>
      <c r="T262" s="49">
        <v>85480810.634299994</v>
      </c>
      <c r="U262" s="49">
        <f t="shared" si="78"/>
        <v>-2536017.62</v>
      </c>
      <c r="V262" s="49">
        <v>15259241.0164</v>
      </c>
      <c r="W262" s="49">
        <v>6539674.7213000003</v>
      </c>
      <c r="X262" s="49">
        <v>1120028.2494999999</v>
      </c>
      <c r="Y262" s="49">
        <v>3251992.6386000002</v>
      </c>
      <c r="Z262" s="49">
        <v>0</v>
      </c>
      <c r="AA262" s="49">
        <f t="shared" si="66"/>
        <v>3251992.6386000002</v>
      </c>
      <c r="AB262" s="49">
        <v>112278465.47490001</v>
      </c>
      <c r="AC262" s="50">
        <f t="shared" si="68"/>
        <v>221394195.11500001</v>
      </c>
    </row>
    <row r="263" spans="1:29" ht="24.9" customHeight="1">
      <c r="A263" s="153"/>
      <c r="B263" s="155"/>
      <c r="C263" s="13">
        <v>3</v>
      </c>
      <c r="D263" s="49" t="s">
        <v>651</v>
      </c>
      <c r="E263" s="49">
        <v>81795306.223399997</v>
      </c>
      <c r="F263" s="49">
        <v>0</v>
      </c>
      <c r="G263" s="49">
        <v>14601338.971899999</v>
      </c>
      <c r="H263" s="49">
        <v>6257716.7022000002</v>
      </c>
      <c r="I263" s="49">
        <v>1071738.2412</v>
      </c>
      <c r="J263" s="49">
        <v>3111783.0041999999</v>
      </c>
      <c r="K263" s="49">
        <v>0</v>
      </c>
      <c r="L263" s="49">
        <f t="shared" si="80"/>
        <v>3111783.0041999999</v>
      </c>
      <c r="M263" s="62">
        <v>64131885.946900003</v>
      </c>
      <c r="N263" s="50">
        <f t="shared" si="67"/>
        <v>170969769.0898</v>
      </c>
      <c r="O263" s="53"/>
      <c r="P263" s="155"/>
      <c r="Q263" s="56">
        <v>9</v>
      </c>
      <c r="R263" s="155"/>
      <c r="S263" s="49" t="s">
        <v>652</v>
      </c>
      <c r="T263" s="49">
        <v>101447682.31200001</v>
      </c>
      <c r="U263" s="49">
        <f t="shared" si="78"/>
        <v>-2536017.62</v>
      </c>
      <c r="V263" s="49">
        <v>18109498.7689</v>
      </c>
      <c r="W263" s="49">
        <v>7761213.7582</v>
      </c>
      <c r="X263" s="49">
        <v>1329237.1609</v>
      </c>
      <c r="Y263" s="49">
        <v>3859428.96</v>
      </c>
      <c r="Z263" s="49">
        <v>0</v>
      </c>
      <c r="AA263" s="49">
        <f t="shared" si="66"/>
        <v>3859428.96</v>
      </c>
      <c r="AB263" s="49">
        <v>130391522.6543</v>
      </c>
      <c r="AC263" s="50">
        <f t="shared" si="68"/>
        <v>260362565.99430001</v>
      </c>
    </row>
    <row r="264" spans="1:29" ht="24.9" customHeight="1">
      <c r="A264" s="153"/>
      <c r="B264" s="155"/>
      <c r="C264" s="13">
        <v>4</v>
      </c>
      <c r="D264" s="49" t="s">
        <v>653</v>
      </c>
      <c r="E264" s="49">
        <v>84458094.234400004</v>
      </c>
      <c r="F264" s="49">
        <v>0</v>
      </c>
      <c r="G264" s="49">
        <v>15076675.175899999</v>
      </c>
      <c r="H264" s="49">
        <v>6461432.2182999998</v>
      </c>
      <c r="I264" s="49">
        <v>1106627.9173000001</v>
      </c>
      <c r="J264" s="49">
        <v>3213084.8862999999</v>
      </c>
      <c r="K264" s="49">
        <v>0</v>
      </c>
      <c r="L264" s="49">
        <f t="shared" si="80"/>
        <v>3213084.8862999999</v>
      </c>
      <c r="M264" s="62">
        <v>72293737.154799998</v>
      </c>
      <c r="N264" s="50">
        <f t="shared" si="67"/>
        <v>182609651.58699995</v>
      </c>
      <c r="O264" s="53"/>
      <c r="P264" s="155"/>
      <c r="Q264" s="56">
        <v>10</v>
      </c>
      <c r="R264" s="155"/>
      <c r="S264" s="49" t="s">
        <v>654</v>
      </c>
      <c r="T264" s="49">
        <v>106211061.64309999</v>
      </c>
      <c r="U264" s="49">
        <f t="shared" si="78"/>
        <v>-2536017.62</v>
      </c>
      <c r="V264" s="49">
        <v>18959813.041000001</v>
      </c>
      <c r="W264" s="49">
        <v>8125634.1604000004</v>
      </c>
      <c r="X264" s="49">
        <v>1391650.2261000001</v>
      </c>
      <c r="Y264" s="49">
        <v>4040644.7721000002</v>
      </c>
      <c r="Z264" s="49">
        <v>0</v>
      </c>
      <c r="AA264" s="49">
        <f t="shared" si="66"/>
        <v>4040644.7721000002</v>
      </c>
      <c r="AB264" s="49">
        <v>133037636.6059</v>
      </c>
      <c r="AC264" s="50">
        <f t="shared" si="68"/>
        <v>269230422.82859999</v>
      </c>
    </row>
    <row r="265" spans="1:29" ht="24.9" customHeight="1">
      <c r="A265" s="153"/>
      <c r="B265" s="155"/>
      <c r="C265" s="13">
        <v>5</v>
      </c>
      <c r="D265" s="49" t="s">
        <v>655</v>
      </c>
      <c r="E265" s="49">
        <v>89457580.220599994</v>
      </c>
      <c r="F265" s="49">
        <v>0</v>
      </c>
      <c r="G265" s="49">
        <v>15969137.016799999</v>
      </c>
      <c r="H265" s="49">
        <v>6843915.8644000003</v>
      </c>
      <c r="I265" s="49">
        <v>1172134.6140000001</v>
      </c>
      <c r="J265" s="49">
        <v>3403283.0314000002</v>
      </c>
      <c r="K265" s="49">
        <v>0</v>
      </c>
      <c r="L265" s="49">
        <f t="shared" si="80"/>
        <v>3403283.0314000002</v>
      </c>
      <c r="M265" s="62">
        <v>76665048.926200002</v>
      </c>
      <c r="N265" s="50">
        <f t="shared" si="67"/>
        <v>193511099.67339998</v>
      </c>
      <c r="O265" s="53"/>
      <c r="P265" s="155"/>
      <c r="Q265" s="56">
        <v>11</v>
      </c>
      <c r="R265" s="155"/>
      <c r="S265" s="49" t="s">
        <v>656</v>
      </c>
      <c r="T265" s="49">
        <v>76815640.861300007</v>
      </c>
      <c r="U265" s="49">
        <f t="shared" si="78"/>
        <v>-2536017.62</v>
      </c>
      <c r="V265" s="49">
        <v>13712415.324999999</v>
      </c>
      <c r="W265" s="49">
        <v>5876749.4249999998</v>
      </c>
      <c r="X265" s="49">
        <v>1006491.248</v>
      </c>
      <c r="Y265" s="49">
        <v>2922338.9056000002</v>
      </c>
      <c r="Z265" s="49">
        <v>0</v>
      </c>
      <c r="AA265" s="49">
        <f t="shared" si="66"/>
        <v>2922338.9056000002</v>
      </c>
      <c r="AB265" s="49">
        <v>104302045.4339</v>
      </c>
      <c r="AC265" s="50">
        <f t="shared" si="68"/>
        <v>202099663.57879999</v>
      </c>
    </row>
    <row r="266" spans="1:29" ht="24.9" customHeight="1">
      <c r="A266" s="153"/>
      <c r="B266" s="155"/>
      <c r="C266" s="13">
        <v>6</v>
      </c>
      <c r="D266" s="49" t="s">
        <v>657</v>
      </c>
      <c r="E266" s="49">
        <v>91193796.599099994</v>
      </c>
      <c r="F266" s="49">
        <v>0</v>
      </c>
      <c r="G266" s="49">
        <v>16279070.2519</v>
      </c>
      <c r="H266" s="49">
        <v>6976744.3936999999</v>
      </c>
      <c r="I266" s="49">
        <v>1194883.7126</v>
      </c>
      <c r="J266" s="49">
        <v>3469334.8487999998</v>
      </c>
      <c r="K266" s="49">
        <v>0</v>
      </c>
      <c r="L266" s="49">
        <f t="shared" si="80"/>
        <v>3469334.8487999998</v>
      </c>
      <c r="M266" s="62">
        <v>79003337.541099995</v>
      </c>
      <c r="N266" s="50">
        <f t="shared" si="67"/>
        <v>198117167.34719998</v>
      </c>
      <c r="O266" s="53"/>
      <c r="P266" s="155"/>
      <c r="Q266" s="56">
        <v>12</v>
      </c>
      <c r="R266" s="155"/>
      <c r="S266" s="49" t="s">
        <v>658</v>
      </c>
      <c r="T266" s="49">
        <v>80109525.792099997</v>
      </c>
      <c r="U266" s="49">
        <f t="shared" si="78"/>
        <v>-2536017.62</v>
      </c>
      <c r="V266" s="49">
        <v>14300409.0942</v>
      </c>
      <c r="W266" s="49">
        <v>6128746.7547000004</v>
      </c>
      <c r="X266" s="49">
        <v>1049649.9890000001</v>
      </c>
      <c r="Y266" s="49">
        <v>3047649.9489000002</v>
      </c>
      <c r="Z266" s="49">
        <v>0</v>
      </c>
      <c r="AA266" s="49">
        <f t="shared" si="66"/>
        <v>3047649.9489000002</v>
      </c>
      <c r="AB266" s="49">
        <v>104000139.8152</v>
      </c>
      <c r="AC266" s="50">
        <f t="shared" si="68"/>
        <v>206100103.77410001</v>
      </c>
    </row>
    <row r="267" spans="1:29" ht="24.9" customHeight="1">
      <c r="A267" s="153"/>
      <c r="B267" s="155"/>
      <c r="C267" s="13">
        <v>7</v>
      </c>
      <c r="D267" s="49" t="s">
        <v>659</v>
      </c>
      <c r="E267" s="49">
        <v>75144254.669599995</v>
      </c>
      <c r="F267" s="49">
        <v>0</v>
      </c>
      <c r="G267" s="49">
        <v>13414054.973200001</v>
      </c>
      <c r="H267" s="49">
        <v>5748880.7028000001</v>
      </c>
      <c r="I267" s="49">
        <v>984591.59889999998</v>
      </c>
      <c r="J267" s="49">
        <v>2858753.4583999999</v>
      </c>
      <c r="K267" s="49">
        <v>0</v>
      </c>
      <c r="L267" s="49">
        <f t="shared" si="80"/>
        <v>2858753.4583999999</v>
      </c>
      <c r="M267" s="62">
        <v>65242713.032300003</v>
      </c>
      <c r="N267" s="50">
        <f t="shared" si="67"/>
        <v>163393248.43519998</v>
      </c>
      <c r="O267" s="53"/>
      <c r="P267" s="155"/>
      <c r="Q267" s="56">
        <v>13</v>
      </c>
      <c r="R267" s="155"/>
      <c r="S267" s="49" t="s">
        <v>660</v>
      </c>
      <c r="T267" s="49">
        <v>78531623.192200005</v>
      </c>
      <c r="U267" s="49">
        <f t="shared" si="78"/>
        <v>-2536017.62</v>
      </c>
      <c r="V267" s="49">
        <v>14018736.5656</v>
      </c>
      <c r="W267" s="49">
        <v>6008029.9567</v>
      </c>
      <c r="X267" s="49">
        <v>1028975.2261</v>
      </c>
      <c r="Y267" s="49">
        <v>2987620.9482999998</v>
      </c>
      <c r="Z267" s="49">
        <v>0</v>
      </c>
      <c r="AA267" s="49">
        <f t="shared" si="66"/>
        <v>2987620.9482999998</v>
      </c>
      <c r="AB267" s="49">
        <v>104347163.28470001</v>
      </c>
      <c r="AC267" s="50">
        <f t="shared" si="68"/>
        <v>204386131.55360001</v>
      </c>
    </row>
    <row r="268" spans="1:29" ht="24.9" customHeight="1">
      <c r="A268" s="153"/>
      <c r="B268" s="155"/>
      <c r="C268" s="13">
        <v>8</v>
      </c>
      <c r="D268" s="49" t="s">
        <v>661</v>
      </c>
      <c r="E268" s="49">
        <v>92571710.496700004</v>
      </c>
      <c r="F268" s="49">
        <v>0</v>
      </c>
      <c r="G268" s="49">
        <v>16525042.6533</v>
      </c>
      <c r="H268" s="49">
        <v>7082161.1370999999</v>
      </c>
      <c r="I268" s="49">
        <v>1212938.0862</v>
      </c>
      <c r="J268" s="49">
        <v>3521755.5712000001</v>
      </c>
      <c r="K268" s="49">
        <v>0</v>
      </c>
      <c r="L268" s="49">
        <f t="shared" si="80"/>
        <v>3521755.5712000001</v>
      </c>
      <c r="M268" s="62">
        <v>75679015.8961</v>
      </c>
      <c r="N268" s="50">
        <f t="shared" si="67"/>
        <v>196592623.84060001</v>
      </c>
      <c r="O268" s="53"/>
      <c r="P268" s="155"/>
      <c r="Q268" s="56">
        <v>14</v>
      </c>
      <c r="R268" s="155"/>
      <c r="S268" s="49" t="s">
        <v>662</v>
      </c>
      <c r="T268" s="49">
        <v>116640189.6577</v>
      </c>
      <c r="U268" s="49">
        <f t="shared" si="78"/>
        <v>-2536017.62</v>
      </c>
      <c r="V268" s="49">
        <v>20821524.187399998</v>
      </c>
      <c r="W268" s="49">
        <v>8923510.3660000004</v>
      </c>
      <c r="X268" s="49">
        <v>1528299.8193000001</v>
      </c>
      <c r="Y268" s="49">
        <v>4437405.7209000001</v>
      </c>
      <c r="Z268" s="49">
        <v>0</v>
      </c>
      <c r="AA268" s="49">
        <f t="shared" si="66"/>
        <v>4437405.7209000001</v>
      </c>
      <c r="AB268" s="49">
        <v>132304391.5343</v>
      </c>
      <c r="AC268" s="50">
        <f t="shared" si="68"/>
        <v>282119303.66559994</v>
      </c>
    </row>
    <row r="269" spans="1:29" ht="24.9" customHeight="1">
      <c r="A269" s="153"/>
      <c r="B269" s="155"/>
      <c r="C269" s="13">
        <v>9</v>
      </c>
      <c r="D269" s="49" t="s">
        <v>663</v>
      </c>
      <c r="E269" s="49">
        <v>99048050.689500004</v>
      </c>
      <c r="F269" s="49">
        <v>0</v>
      </c>
      <c r="G269" s="49">
        <v>17681138.8013</v>
      </c>
      <c r="H269" s="49">
        <v>7577630.9149000002</v>
      </c>
      <c r="I269" s="49">
        <v>1297795.5404000001</v>
      </c>
      <c r="J269" s="49">
        <v>3768138.4783000001</v>
      </c>
      <c r="K269" s="49">
        <v>0</v>
      </c>
      <c r="L269" s="49">
        <f t="shared" si="80"/>
        <v>3768138.4783000001</v>
      </c>
      <c r="M269" s="62">
        <v>85645101.158800006</v>
      </c>
      <c r="N269" s="50">
        <f t="shared" si="67"/>
        <v>215017855.58320001</v>
      </c>
      <c r="O269" s="53"/>
      <c r="P269" s="155"/>
      <c r="Q269" s="56">
        <v>15</v>
      </c>
      <c r="R269" s="155"/>
      <c r="S269" s="49" t="s">
        <v>664</v>
      </c>
      <c r="T269" s="49">
        <v>79537712.492500007</v>
      </c>
      <c r="U269" s="49">
        <f t="shared" si="78"/>
        <v>-2536017.62</v>
      </c>
      <c r="V269" s="49">
        <v>14198334.2906</v>
      </c>
      <c r="W269" s="49">
        <v>6085000.4102999996</v>
      </c>
      <c r="X269" s="49">
        <v>1042157.6986</v>
      </c>
      <c r="Y269" s="49">
        <v>3025896.1468000002</v>
      </c>
      <c r="Z269" s="49">
        <v>0</v>
      </c>
      <c r="AA269" s="49">
        <f t="shared" si="66"/>
        <v>3025896.1468000002</v>
      </c>
      <c r="AB269" s="49">
        <v>106741449.2322</v>
      </c>
      <c r="AC269" s="50">
        <f t="shared" si="68"/>
        <v>208094532.65099999</v>
      </c>
    </row>
    <row r="270" spans="1:29" ht="24.9" customHeight="1">
      <c r="A270" s="153"/>
      <c r="B270" s="155"/>
      <c r="C270" s="13">
        <v>10</v>
      </c>
      <c r="D270" s="49" t="s">
        <v>665</v>
      </c>
      <c r="E270" s="49">
        <v>86490699.350899994</v>
      </c>
      <c r="F270" s="49">
        <v>0</v>
      </c>
      <c r="G270" s="49">
        <v>15439516.9779</v>
      </c>
      <c r="H270" s="49">
        <v>6616935.8476999998</v>
      </c>
      <c r="I270" s="49">
        <v>1133260.5046000001</v>
      </c>
      <c r="J270" s="49">
        <v>3290412.3802999998</v>
      </c>
      <c r="K270" s="49">
        <v>0</v>
      </c>
      <c r="L270" s="49">
        <f t="shared" si="80"/>
        <v>3290412.3802999998</v>
      </c>
      <c r="M270" s="62">
        <v>73797665.514799997</v>
      </c>
      <c r="N270" s="50">
        <f t="shared" si="67"/>
        <v>186768490.57619998</v>
      </c>
      <c r="O270" s="53"/>
      <c r="P270" s="155"/>
      <c r="Q270" s="56">
        <v>16</v>
      </c>
      <c r="R270" s="155"/>
      <c r="S270" s="49" t="s">
        <v>666</v>
      </c>
      <c r="T270" s="49">
        <v>83463539.534899995</v>
      </c>
      <c r="U270" s="49">
        <f t="shared" si="78"/>
        <v>-2536017.62</v>
      </c>
      <c r="V270" s="49">
        <v>14899136.500800001</v>
      </c>
      <c r="W270" s="49">
        <v>6385344.2147000004</v>
      </c>
      <c r="X270" s="49">
        <v>1093596.5789999999</v>
      </c>
      <c r="Y270" s="49">
        <v>3175248.5048000002</v>
      </c>
      <c r="Z270" s="49">
        <v>0</v>
      </c>
      <c r="AA270" s="49">
        <f t="shared" si="66"/>
        <v>3175248.5048000002</v>
      </c>
      <c r="AB270" s="49">
        <v>107433736.25489999</v>
      </c>
      <c r="AC270" s="50">
        <f t="shared" si="68"/>
        <v>213914583.9691</v>
      </c>
    </row>
    <row r="271" spans="1:29" ht="24.9" customHeight="1">
      <c r="A271" s="153"/>
      <c r="B271" s="155"/>
      <c r="C271" s="13">
        <v>11</v>
      </c>
      <c r="D271" s="49" t="s">
        <v>667</v>
      </c>
      <c r="E271" s="49">
        <v>92689045.137400001</v>
      </c>
      <c r="F271" s="49">
        <v>0</v>
      </c>
      <c r="G271" s="49">
        <v>16545988.144400001</v>
      </c>
      <c r="H271" s="49">
        <v>7091137.7762000002</v>
      </c>
      <c r="I271" s="49">
        <v>1214475.4852</v>
      </c>
      <c r="J271" s="49">
        <v>3526219.3963000001</v>
      </c>
      <c r="K271" s="49">
        <v>0</v>
      </c>
      <c r="L271" s="49">
        <f t="shared" si="80"/>
        <v>3526219.3963000001</v>
      </c>
      <c r="M271" s="62">
        <v>77170464.850500003</v>
      </c>
      <c r="N271" s="50">
        <f t="shared" si="67"/>
        <v>198237330.78999999</v>
      </c>
      <c r="O271" s="53"/>
      <c r="P271" s="155"/>
      <c r="Q271" s="56">
        <v>17</v>
      </c>
      <c r="R271" s="155"/>
      <c r="S271" s="49" t="s">
        <v>668</v>
      </c>
      <c r="T271" s="49">
        <v>109046522.1101</v>
      </c>
      <c r="U271" s="49">
        <f t="shared" si="78"/>
        <v>-2536017.62</v>
      </c>
      <c r="V271" s="49">
        <v>19465973.1292</v>
      </c>
      <c r="W271" s="49">
        <v>8342559.9124999996</v>
      </c>
      <c r="X271" s="49">
        <v>1428802.3751999999</v>
      </c>
      <c r="Y271" s="49">
        <v>4148515.7259</v>
      </c>
      <c r="Z271" s="49">
        <v>0</v>
      </c>
      <c r="AA271" s="49">
        <f t="shared" si="66"/>
        <v>4148515.7259</v>
      </c>
      <c r="AB271" s="49">
        <v>128932392.1604</v>
      </c>
      <c r="AC271" s="50">
        <f t="shared" si="68"/>
        <v>268828747.79330003</v>
      </c>
    </row>
    <row r="272" spans="1:29" ht="24.9" customHeight="1">
      <c r="A272" s="153"/>
      <c r="B272" s="155"/>
      <c r="C272" s="13">
        <v>12</v>
      </c>
      <c r="D272" s="49" t="s">
        <v>669</v>
      </c>
      <c r="E272" s="49">
        <v>65045490.888800003</v>
      </c>
      <c r="F272" s="49">
        <v>0</v>
      </c>
      <c r="G272" s="49">
        <v>11611317.3838</v>
      </c>
      <c r="H272" s="49">
        <v>4976278.8787000002</v>
      </c>
      <c r="I272" s="49">
        <v>852270.66469999996</v>
      </c>
      <c r="J272" s="49">
        <v>2474560.7344999998</v>
      </c>
      <c r="K272" s="49">
        <v>0</v>
      </c>
      <c r="L272" s="49">
        <f t="shared" si="80"/>
        <v>2474560.7344999998</v>
      </c>
      <c r="M272" s="62">
        <v>57186456.794399999</v>
      </c>
      <c r="N272" s="50">
        <f t="shared" si="67"/>
        <v>142146375.34489998</v>
      </c>
      <c r="O272" s="53"/>
      <c r="P272" s="155"/>
      <c r="Q272" s="56">
        <v>18</v>
      </c>
      <c r="R272" s="155"/>
      <c r="S272" s="49" t="s">
        <v>670</v>
      </c>
      <c r="T272" s="49">
        <v>94289821.753099993</v>
      </c>
      <c r="U272" s="49">
        <f t="shared" si="78"/>
        <v>-2536017.62</v>
      </c>
      <c r="V272" s="49">
        <v>16831743.929900002</v>
      </c>
      <c r="W272" s="49">
        <v>7213604.5414000005</v>
      </c>
      <c r="X272" s="49">
        <v>1235449.9591000001</v>
      </c>
      <c r="Y272" s="49">
        <v>3587118.6055000001</v>
      </c>
      <c r="Z272" s="49">
        <v>0</v>
      </c>
      <c r="AA272" s="49">
        <f t="shared" ref="AA272:AA335" si="81">Y272-Z272</f>
        <v>3587118.6055000001</v>
      </c>
      <c r="AB272" s="49">
        <v>108409529.7727</v>
      </c>
      <c r="AC272" s="50">
        <f t="shared" si="68"/>
        <v>229031250.94169998</v>
      </c>
    </row>
    <row r="273" spans="1:29" ht="24.9" customHeight="1">
      <c r="A273" s="153"/>
      <c r="B273" s="155"/>
      <c r="C273" s="13">
        <v>13</v>
      </c>
      <c r="D273" s="49" t="s">
        <v>671</v>
      </c>
      <c r="E273" s="49">
        <v>82440770.469899997</v>
      </c>
      <c r="F273" s="49">
        <v>0</v>
      </c>
      <c r="G273" s="49">
        <v>14716561.259</v>
      </c>
      <c r="H273" s="49">
        <v>6307097.6824000003</v>
      </c>
      <c r="I273" s="49">
        <v>1080195.5567999999</v>
      </c>
      <c r="J273" s="49">
        <v>3136338.7491000001</v>
      </c>
      <c r="K273" s="49">
        <v>0</v>
      </c>
      <c r="L273" s="49">
        <f t="shared" si="80"/>
        <v>3136338.7491000001</v>
      </c>
      <c r="M273" s="62">
        <v>70884844.267800003</v>
      </c>
      <c r="N273" s="50">
        <f t="shared" si="67"/>
        <v>178565807.98500001</v>
      </c>
      <c r="O273" s="53"/>
      <c r="P273" s="155"/>
      <c r="Q273" s="56">
        <v>19</v>
      </c>
      <c r="R273" s="155"/>
      <c r="S273" s="49" t="s">
        <v>672</v>
      </c>
      <c r="T273" s="49">
        <v>86559434.982600003</v>
      </c>
      <c r="U273" s="49">
        <f t="shared" si="78"/>
        <v>-2536017.62</v>
      </c>
      <c r="V273" s="49">
        <v>15451787.025</v>
      </c>
      <c r="W273" s="49">
        <v>6622194.4391999999</v>
      </c>
      <c r="X273" s="49">
        <v>1134161.1259999999</v>
      </c>
      <c r="Y273" s="49">
        <v>3293027.3272000002</v>
      </c>
      <c r="Z273" s="49">
        <v>0</v>
      </c>
      <c r="AA273" s="49">
        <f t="shared" si="81"/>
        <v>3293027.3272000002</v>
      </c>
      <c r="AB273" s="49">
        <v>104302205.4263</v>
      </c>
      <c r="AC273" s="50">
        <f t="shared" si="68"/>
        <v>214826792.70630002</v>
      </c>
    </row>
    <row r="274" spans="1:29" ht="24.9" customHeight="1">
      <c r="A274" s="153"/>
      <c r="B274" s="155"/>
      <c r="C274" s="13">
        <v>14</v>
      </c>
      <c r="D274" s="49" t="s">
        <v>673</v>
      </c>
      <c r="E274" s="49">
        <v>80448765.668899998</v>
      </c>
      <c r="F274" s="49">
        <v>0</v>
      </c>
      <c r="G274" s="49">
        <v>14360967.048599999</v>
      </c>
      <c r="H274" s="49">
        <v>6154700.1637000004</v>
      </c>
      <c r="I274" s="49">
        <v>1054094.9427</v>
      </c>
      <c r="J274" s="49">
        <v>3060555.8347999998</v>
      </c>
      <c r="K274" s="49">
        <v>0</v>
      </c>
      <c r="L274" s="49">
        <f t="shared" si="80"/>
        <v>3060555.8347999998</v>
      </c>
      <c r="M274" s="62">
        <v>68421761.597499996</v>
      </c>
      <c r="N274" s="50">
        <f t="shared" si="67"/>
        <v>173500845.25620002</v>
      </c>
      <c r="O274" s="53"/>
      <c r="P274" s="155"/>
      <c r="Q274" s="56">
        <v>20</v>
      </c>
      <c r="R274" s="155"/>
      <c r="S274" s="49" t="s">
        <v>674</v>
      </c>
      <c r="T274" s="49">
        <v>78158234.103400007</v>
      </c>
      <c r="U274" s="49">
        <f t="shared" si="78"/>
        <v>-2536017.62</v>
      </c>
      <c r="V274" s="49">
        <v>13952082.6107</v>
      </c>
      <c r="W274" s="49">
        <v>5979463.9759999998</v>
      </c>
      <c r="X274" s="49">
        <v>1024082.826</v>
      </c>
      <c r="Y274" s="49">
        <v>2973415.9054999999</v>
      </c>
      <c r="Z274" s="49">
        <v>0</v>
      </c>
      <c r="AA274" s="49">
        <f t="shared" si="81"/>
        <v>2973415.9054999999</v>
      </c>
      <c r="AB274" s="49">
        <v>100907007.1575</v>
      </c>
      <c r="AC274" s="50">
        <f t="shared" si="68"/>
        <v>200458268.95910001</v>
      </c>
    </row>
    <row r="275" spans="1:29" ht="24.9" customHeight="1">
      <c r="A275" s="153"/>
      <c r="B275" s="155"/>
      <c r="C275" s="13">
        <v>15</v>
      </c>
      <c r="D275" s="49" t="s">
        <v>675</v>
      </c>
      <c r="E275" s="49">
        <v>86282386.352300003</v>
      </c>
      <c r="F275" s="49">
        <v>0</v>
      </c>
      <c r="G275" s="49">
        <v>15402330.874600001</v>
      </c>
      <c r="H275" s="49">
        <v>6600998.9462000001</v>
      </c>
      <c r="I275" s="49">
        <v>1130531.0447</v>
      </c>
      <c r="J275" s="49">
        <v>3282487.4164999998</v>
      </c>
      <c r="K275" s="49">
        <v>0</v>
      </c>
      <c r="L275" s="49">
        <f t="shared" si="80"/>
        <v>3282487.4164999998</v>
      </c>
      <c r="M275" s="62">
        <v>73660232.061499998</v>
      </c>
      <c r="N275" s="50">
        <f t="shared" si="67"/>
        <v>186358966.69580004</v>
      </c>
      <c r="O275" s="53"/>
      <c r="P275" s="155"/>
      <c r="Q275" s="56">
        <v>21</v>
      </c>
      <c r="R275" s="155"/>
      <c r="S275" s="49" t="s">
        <v>676</v>
      </c>
      <c r="T275" s="49">
        <v>96524958.801300004</v>
      </c>
      <c r="U275" s="49">
        <f t="shared" si="78"/>
        <v>-2536017.62</v>
      </c>
      <c r="V275" s="49">
        <v>17230739.8528</v>
      </c>
      <c r="W275" s="49">
        <v>7384602.7940999996</v>
      </c>
      <c r="X275" s="49">
        <v>1264736.2586999999</v>
      </c>
      <c r="Y275" s="49">
        <v>3672151.1312000002</v>
      </c>
      <c r="Z275" s="49">
        <v>0</v>
      </c>
      <c r="AA275" s="49">
        <f t="shared" si="81"/>
        <v>3672151.1312000002</v>
      </c>
      <c r="AB275" s="49">
        <v>119984178.4111</v>
      </c>
      <c r="AC275" s="50">
        <f t="shared" si="68"/>
        <v>243525349.62919998</v>
      </c>
    </row>
    <row r="276" spans="1:29" ht="24.9" customHeight="1">
      <c r="A276" s="153"/>
      <c r="B276" s="156"/>
      <c r="C276" s="13">
        <v>16</v>
      </c>
      <c r="D276" s="49" t="s">
        <v>677</v>
      </c>
      <c r="E276" s="49">
        <v>83873209.2711</v>
      </c>
      <c r="F276" s="49">
        <v>0</v>
      </c>
      <c r="G276" s="49">
        <v>14972266.940199999</v>
      </c>
      <c r="H276" s="49">
        <v>6416685.8316000002</v>
      </c>
      <c r="I276" s="49">
        <v>1098964.3530999999</v>
      </c>
      <c r="J276" s="49">
        <v>3190833.7917999998</v>
      </c>
      <c r="K276" s="49">
        <v>0</v>
      </c>
      <c r="L276" s="49">
        <f t="shared" si="80"/>
        <v>3190833.7917999998</v>
      </c>
      <c r="M276" s="62">
        <v>71694565.696500003</v>
      </c>
      <c r="N276" s="50">
        <f t="shared" si="67"/>
        <v>181246525.88430002</v>
      </c>
      <c r="O276" s="53"/>
      <c r="P276" s="155"/>
      <c r="Q276" s="56">
        <v>22</v>
      </c>
      <c r="R276" s="155"/>
      <c r="S276" s="49" t="s">
        <v>678</v>
      </c>
      <c r="T276" s="49">
        <v>89407655.126599997</v>
      </c>
      <c r="U276" s="49">
        <f t="shared" si="78"/>
        <v>-2536017.62</v>
      </c>
      <c r="V276" s="49">
        <v>15960224.852299999</v>
      </c>
      <c r="W276" s="49">
        <v>6840096.3652999997</v>
      </c>
      <c r="X276" s="49">
        <v>1171480.4612</v>
      </c>
      <c r="Y276" s="49">
        <v>3401383.7042</v>
      </c>
      <c r="Z276" s="49">
        <v>0</v>
      </c>
      <c r="AA276" s="49">
        <f t="shared" si="81"/>
        <v>3401383.7042</v>
      </c>
      <c r="AB276" s="49">
        <v>111498182.64390001</v>
      </c>
      <c r="AC276" s="50">
        <f t="shared" si="68"/>
        <v>225743005.53350002</v>
      </c>
    </row>
    <row r="277" spans="1:29" ht="24.9" customHeight="1">
      <c r="A277" s="13"/>
      <c r="B277" s="148" t="s">
        <v>679</v>
      </c>
      <c r="C277" s="149"/>
      <c r="D277" s="50"/>
      <c r="E277" s="50">
        <f>SUM(E261:E276)</f>
        <v>1389462095.9542999</v>
      </c>
      <c r="F277" s="50">
        <f t="shared" ref="F277:N277" si="82">SUM(F261:F276)</f>
        <v>0</v>
      </c>
      <c r="G277" s="50">
        <f t="shared" si="82"/>
        <v>248033878.57389998</v>
      </c>
      <c r="H277" s="50">
        <f t="shared" si="82"/>
        <v>106300233.67470001</v>
      </c>
      <c r="I277" s="50">
        <f t="shared" si="82"/>
        <v>18205686.019199997</v>
      </c>
      <c r="J277" s="50">
        <f t="shared" si="82"/>
        <v>52860056.826499999</v>
      </c>
      <c r="K277" s="50">
        <f t="shared" si="82"/>
        <v>0</v>
      </c>
      <c r="L277" s="50">
        <f t="shared" si="82"/>
        <v>52860056.826499999</v>
      </c>
      <c r="M277" s="50">
        <f t="shared" si="82"/>
        <v>1185007566.0283999</v>
      </c>
      <c r="N277" s="50">
        <f t="shared" si="82"/>
        <v>2999869517.0769997</v>
      </c>
      <c r="O277" s="53"/>
      <c r="P277" s="155"/>
      <c r="Q277" s="56">
        <v>23</v>
      </c>
      <c r="R277" s="155"/>
      <c r="S277" s="49" t="s">
        <v>680</v>
      </c>
      <c r="T277" s="49">
        <v>92559383.438299999</v>
      </c>
      <c r="U277" s="49">
        <f t="shared" si="78"/>
        <v>-2536017.62</v>
      </c>
      <c r="V277" s="49">
        <v>16522842.1412</v>
      </c>
      <c r="W277" s="49">
        <v>7081218.0604999997</v>
      </c>
      <c r="X277" s="49">
        <v>1212776.5686000001</v>
      </c>
      <c r="Y277" s="49">
        <v>3521286.6061999998</v>
      </c>
      <c r="Z277" s="49">
        <v>0</v>
      </c>
      <c r="AA277" s="49">
        <f t="shared" si="81"/>
        <v>3521286.6061999998</v>
      </c>
      <c r="AB277" s="49">
        <v>119619875.7647</v>
      </c>
      <c r="AC277" s="50">
        <f t="shared" si="68"/>
        <v>237981364.95949998</v>
      </c>
    </row>
    <row r="278" spans="1:29" ht="24.9" customHeight="1">
      <c r="A278" s="153">
        <v>14</v>
      </c>
      <c r="B278" s="154" t="s">
        <v>103</v>
      </c>
      <c r="C278" s="13">
        <v>1</v>
      </c>
      <c r="D278" s="49" t="s">
        <v>681</v>
      </c>
      <c r="E278" s="49">
        <v>105065638.2313</v>
      </c>
      <c r="F278" s="49">
        <v>0</v>
      </c>
      <c r="G278" s="49">
        <v>18755342.683499999</v>
      </c>
      <c r="H278" s="49">
        <v>8038004.0071999999</v>
      </c>
      <c r="I278" s="49">
        <v>1376642.1024</v>
      </c>
      <c r="J278" s="49">
        <v>3997068.8106999998</v>
      </c>
      <c r="K278" s="49">
        <v>0</v>
      </c>
      <c r="L278" s="49">
        <f t="shared" si="80"/>
        <v>3997068.8106999998</v>
      </c>
      <c r="M278" s="62">
        <v>85088992.971000001</v>
      </c>
      <c r="N278" s="50">
        <f t="shared" si="67"/>
        <v>222321688.80610001</v>
      </c>
      <c r="O278" s="53"/>
      <c r="P278" s="155"/>
      <c r="Q278" s="56">
        <v>24</v>
      </c>
      <c r="R278" s="155"/>
      <c r="S278" s="49" t="s">
        <v>682</v>
      </c>
      <c r="T278" s="49">
        <v>79237582.382799998</v>
      </c>
      <c r="U278" s="49">
        <f t="shared" si="78"/>
        <v>-2536017.62</v>
      </c>
      <c r="V278" s="49">
        <v>14144757.8487</v>
      </c>
      <c r="W278" s="49">
        <v>6062039.0780999996</v>
      </c>
      <c r="X278" s="49">
        <v>1038225.188</v>
      </c>
      <c r="Y278" s="49">
        <v>3014478.1348999999</v>
      </c>
      <c r="Z278" s="49">
        <v>0</v>
      </c>
      <c r="AA278" s="49">
        <f t="shared" si="81"/>
        <v>3014478.1348999999</v>
      </c>
      <c r="AB278" s="49">
        <v>103955821.9263</v>
      </c>
      <c r="AC278" s="50">
        <f t="shared" si="68"/>
        <v>204916886.93879998</v>
      </c>
    </row>
    <row r="279" spans="1:29" ht="24.9" customHeight="1">
      <c r="A279" s="153"/>
      <c r="B279" s="155"/>
      <c r="C279" s="13">
        <v>2</v>
      </c>
      <c r="D279" s="49" t="s">
        <v>683</v>
      </c>
      <c r="E279" s="49">
        <v>88525350.972800002</v>
      </c>
      <c r="F279" s="49">
        <v>0</v>
      </c>
      <c r="G279" s="49">
        <v>15802724.103</v>
      </c>
      <c r="H279" s="49">
        <v>6772596.0442000004</v>
      </c>
      <c r="I279" s="49">
        <v>1159919.9066000001</v>
      </c>
      <c r="J279" s="49">
        <v>3367817.7308</v>
      </c>
      <c r="K279" s="49">
        <v>0</v>
      </c>
      <c r="L279" s="49">
        <f t="shared" si="80"/>
        <v>3367817.7308</v>
      </c>
      <c r="M279" s="62">
        <v>74783723.8653</v>
      </c>
      <c r="N279" s="50">
        <f t="shared" si="67"/>
        <v>190412132.62270001</v>
      </c>
      <c r="O279" s="53"/>
      <c r="P279" s="155"/>
      <c r="Q279" s="56">
        <v>25</v>
      </c>
      <c r="R279" s="155"/>
      <c r="S279" s="49" t="s">
        <v>684</v>
      </c>
      <c r="T279" s="49">
        <v>72510191.788100004</v>
      </c>
      <c r="U279" s="49">
        <f t="shared" si="78"/>
        <v>-2536017.62</v>
      </c>
      <c r="V279" s="49">
        <v>12943846.512700001</v>
      </c>
      <c r="W279" s="49">
        <v>5547362.7911999999</v>
      </c>
      <c r="X279" s="49">
        <v>950078.29909999995</v>
      </c>
      <c r="Y279" s="49">
        <v>2758544.3816999998</v>
      </c>
      <c r="Z279" s="49">
        <v>0</v>
      </c>
      <c r="AA279" s="49">
        <f t="shared" si="81"/>
        <v>2758544.3816999998</v>
      </c>
      <c r="AB279" s="49">
        <v>98255133.480199993</v>
      </c>
      <c r="AC279" s="50">
        <f t="shared" si="68"/>
        <v>190429139.63299999</v>
      </c>
    </row>
    <row r="280" spans="1:29" ht="24.9" customHeight="1">
      <c r="A280" s="153"/>
      <c r="B280" s="155"/>
      <c r="C280" s="13">
        <v>3</v>
      </c>
      <c r="D280" s="49" t="s">
        <v>685</v>
      </c>
      <c r="E280" s="49">
        <v>119828445.27410001</v>
      </c>
      <c r="F280" s="49">
        <v>0</v>
      </c>
      <c r="G280" s="49">
        <v>21390661.991599999</v>
      </c>
      <c r="H280" s="49">
        <v>9167426.5679000001</v>
      </c>
      <c r="I280" s="49">
        <v>1570074.5326</v>
      </c>
      <c r="J280" s="49">
        <v>4558698.2510000002</v>
      </c>
      <c r="K280" s="49">
        <v>0</v>
      </c>
      <c r="L280" s="49">
        <f t="shared" si="80"/>
        <v>4558698.2510000002</v>
      </c>
      <c r="M280" s="62">
        <v>98041175.990099996</v>
      </c>
      <c r="N280" s="50">
        <f t="shared" si="67"/>
        <v>254556482.60729998</v>
      </c>
      <c r="O280" s="53"/>
      <c r="P280" s="155"/>
      <c r="Q280" s="56">
        <v>26</v>
      </c>
      <c r="R280" s="155"/>
      <c r="S280" s="49" t="s">
        <v>686</v>
      </c>
      <c r="T280" s="49">
        <v>96116389.244299993</v>
      </c>
      <c r="U280" s="49">
        <f t="shared" si="78"/>
        <v>-2536017.62</v>
      </c>
      <c r="V280" s="49">
        <v>17157805.8072</v>
      </c>
      <c r="W280" s="49">
        <v>7353345.3459000001</v>
      </c>
      <c r="X280" s="49">
        <v>1259382.8999999999</v>
      </c>
      <c r="Y280" s="49">
        <v>3656607.6989000002</v>
      </c>
      <c r="Z280" s="49">
        <v>0</v>
      </c>
      <c r="AA280" s="49">
        <f t="shared" si="81"/>
        <v>3656607.6989000002</v>
      </c>
      <c r="AB280" s="49">
        <v>120260645.24150001</v>
      </c>
      <c r="AC280" s="50">
        <f t="shared" si="68"/>
        <v>243268158.6178</v>
      </c>
    </row>
    <row r="281" spans="1:29" ht="24.9" customHeight="1">
      <c r="A281" s="153"/>
      <c r="B281" s="155"/>
      <c r="C281" s="13">
        <v>4</v>
      </c>
      <c r="D281" s="49" t="s">
        <v>687</v>
      </c>
      <c r="E281" s="49">
        <v>112643140.3607</v>
      </c>
      <c r="F281" s="49">
        <v>0</v>
      </c>
      <c r="G281" s="49">
        <v>20108008.041299999</v>
      </c>
      <c r="H281" s="49">
        <v>8617717.7318999991</v>
      </c>
      <c r="I281" s="49">
        <v>1475927.736</v>
      </c>
      <c r="J281" s="49">
        <v>4285343.8161000004</v>
      </c>
      <c r="K281" s="49">
        <v>0</v>
      </c>
      <c r="L281" s="49">
        <f t="shared" si="80"/>
        <v>4285343.8161000004</v>
      </c>
      <c r="M281" s="62">
        <v>92563516.9199</v>
      </c>
      <c r="N281" s="50">
        <f t="shared" ref="N281:N344" si="83">E281+F281+J281-K281+G281+M281+H281+I281</f>
        <v>239693654.60590002</v>
      </c>
      <c r="O281" s="53"/>
      <c r="P281" s="155"/>
      <c r="Q281" s="56">
        <v>27</v>
      </c>
      <c r="R281" s="155"/>
      <c r="S281" s="49" t="s">
        <v>688</v>
      </c>
      <c r="T281" s="49">
        <v>104721492.51010001</v>
      </c>
      <c r="U281" s="49">
        <f t="shared" si="78"/>
        <v>-2536017.62</v>
      </c>
      <c r="V281" s="49">
        <v>18693908.983199999</v>
      </c>
      <c r="W281" s="49">
        <v>8011675.2785</v>
      </c>
      <c r="X281" s="49">
        <v>1372132.8689999999</v>
      </c>
      <c r="Y281" s="49">
        <v>3983976.2892999998</v>
      </c>
      <c r="Z281" s="49">
        <v>0</v>
      </c>
      <c r="AA281" s="49">
        <f t="shared" si="81"/>
        <v>3983976.2892999998</v>
      </c>
      <c r="AB281" s="49">
        <v>130233610.17649999</v>
      </c>
      <c r="AC281" s="50">
        <f t="shared" si="68"/>
        <v>264480778.48660001</v>
      </c>
    </row>
    <row r="282" spans="1:29" ht="24.9" customHeight="1">
      <c r="A282" s="153"/>
      <c r="B282" s="155"/>
      <c r="C282" s="13">
        <v>5</v>
      </c>
      <c r="D282" s="49" t="s">
        <v>689</v>
      </c>
      <c r="E282" s="49">
        <v>108912944.44050001</v>
      </c>
      <c r="F282" s="49">
        <v>0</v>
      </c>
      <c r="G282" s="49">
        <v>19442128.083299998</v>
      </c>
      <c r="H282" s="49">
        <v>8332340.6072000004</v>
      </c>
      <c r="I282" s="49">
        <v>1427052.1488999999</v>
      </c>
      <c r="J282" s="49">
        <v>4143433.9583999999</v>
      </c>
      <c r="K282" s="49">
        <v>0</v>
      </c>
      <c r="L282" s="49">
        <f t="shared" si="80"/>
        <v>4143433.9583999999</v>
      </c>
      <c r="M282" s="62">
        <v>85183228.481999993</v>
      </c>
      <c r="N282" s="50">
        <f t="shared" si="83"/>
        <v>227441127.72029999</v>
      </c>
      <c r="O282" s="53"/>
      <c r="P282" s="155"/>
      <c r="Q282" s="56">
        <v>28</v>
      </c>
      <c r="R282" s="155"/>
      <c r="S282" s="49" t="s">
        <v>690</v>
      </c>
      <c r="T282" s="49">
        <v>80206707.218600005</v>
      </c>
      <c r="U282" s="49">
        <f t="shared" si="78"/>
        <v>-2536017.62</v>
      </c>
      <c r="V282" s="49">
        <v>14317757.020500001</v>
      </c>
      <c r="W282" s="49">
        <v>6136181.5801999997</v>
      </c>
      <c r="X282" s="49">
        <v>1050923.3267000001</v>
      </c>
      <c r="Y282" s="49">
        <v>3051347.0743999998</v>
      </c>
      <c r="Z282" s="49">
        <v>0</v>
      </c>
      <c r="AA282" s="49">
        <f t="shared" si="81"/>
        <v>3051347.0743999998</v>
      </c>
      <c r="AB282" s="49">
        <v>104535954.2916</v>
      </c>
      <c r="AC282" s="50">
        <f t="shared" si="68"/>
        <v>206762852.89200002</v>
      </c>
    </row>
    <row r="283" spans="1:29" ht="24.9" customHeight="1">
      <c r="A283" s="153"/>
      <c r="B283" s="155"/>
      <c r="C283" s="13">
        <v>6</v>
      </c>
      <c r="D283" s="49" t="s">
        <v>691</v>
      </c>
      <c r="E283" s="49">
        <v>104716341.4092</v>
      </c>
      <c r="F283" s="49">
        <v>0</v>
      </c>
      <c r="G283" s="49">
        <v>18692989.456500001</v>
      </c>
      <c r="H283" s="49">
        <v>8011281.1956000002</v>
      </c>
      <c r="I283" s="49">
        <v>1372065.3757</v>
      </c>
      <c r="J283" s="49">
        <v>3983780.3232</v>
      </c>
      <c r="K283" s="49">
        <v>0</v>
      </c>
      <c r="L283" s="49">
        <f t="shared" si="80"/>
        <v>3983780.3232</v>
      </c>
      <c r="M283" s="62">
        <v>80542649.537300006</v>
      </c>
      <c r="N283" s="50">
        <f t="shared" si="83"/>
        <v>217319107.29749998</v>
      </c>
      <c r="O283" s="53"/>
      <c r="P283" s="155"/>
      <c r="Q283" s="56">
        <v>29</v>
      </c>
      <c r="R283" s="155"/>
      <c r="S283" s="49" t="s">
        <v>692</v>
      </c>
      <c r="T283" s="49">
        <v>96457860.633100003</v>
      </c>
      <c r="U283" s="49">
        <f t="shared" si="78"/>
        <v>-2536017.62</v>
      </c>
      <c r="V283" s="49">
        <v>17218762.1105</v>
      </c>
      <c r="W283" s="49">
        <v>7379469.4759</v>
      </c>
      <c r="X283" s="49">
        <v>1263857.0925</v>
      </c>
      <c r="Y283" s="49">
        <v>3669598.4794000001</v>
      </c>
      <c r="Z283" s="49">
        <v>0</v>
      </c>
      <c r="AA283" s="49">
        <f t="shared" si="81"/>
        <v>3669598.4794000001</v>
      </c>
      <c r="AB283" s="49">
        <v>111925522.28740001</v>
      </c>
      <c r="AC283" s="50">
        <f t="shared" ref="AC283:AC346" si="84">T283+U283+V283+W283+X283+Y283-Z283+AB283</f>
        <v>235379052.45880002</v>
      </c>
    </row>
    <row r="284" spans="1:29" ht="24.9" customHeight="1">
      <c r="A284" s="153"/>
      <c r="B284" s="155"/>
      <c r="C284" s="13">
        <v>7</v>
      </c>
      <c r="D284" s="49" t="s">
        <v>693</v>
      </c>
      <c r="E284" s="49">
        <v>105730615.023</v>
      </c>
      <c r="F284" s="49">
        <v>0</v>
      </c>
      <c r="G284" s="49">
        <v>18874048.169100001</v>
      </c>
      <c r="H284" s="49">
        <v>8088877.7867999999</v>
      </c>
      <c r="I284" s="49">
        <v>1385355.0848000001</v>
      </c>
      <c r="J284" s="49">
        <v>4022366.8818999999</v>
      </c>
      <c r="K284" s="49">
        <v>0</v>
      </c>
      <c r="L284" s="49">
        <f t="shared" si="80"/>
        <v>4022366.8818999999</v>
      </c>
      <c r="M284" s="62">
        <v>86867148.268000007</v>
      </c>
      <c r="N284" s="50">
        <f t="shared" si="83"/>
        <v>224968411.21360001</v>
      </c>
      <c r="O284" s="53"/>
      <c r="P284" s="155"/>
      <c r="Q284" s="56">
        <v>30</v>
      </c>
      <c r="R284" s="155"/>
      <c r="S284" s="49" t="s">
        <v>694</v>
      </c>
      <c r="T284" s="49">
        <v>81442618.881400004</v>
      </c>
      <c r="U284" s="49">
        <f t="shared" si="78"/>
        <v>-2536017.62</v>
      </c>
      <c r="V284" s="49">
        <v>14538380.500800001</v>
      </c>
      <c r="W284" s="49">
        <v>6230734.5003000004</v>
      </c>
      <c r="X284" s="49">
        <v>1067117.0896000001</v>
      </c>
      <c r="Y284" s="49">
        <v>3098365.5290999999</v>
      </c>
      <c r="Z284" s="49">
        <v>0</v>
      </c>
      <c r="AA284" s="49">
        <f t="shared" si="81"/>
        <v>3098365.5290999999</v>
      </c>
      <c r="AB284" s="49">
        <v>107640606.4006</v>
      </c>
      <c r="AC284" s="50">
        <f t="shared" si="84"/>
        <v>211481805.2818</v>
      </c>
    </row>
    <row r="285" spans="1:29" ht="24.9" customHeight="1">
      <c r="A285" s="153"/>
      <c r="B285" s="155"/>
      <c r="C285" s="13">
        <v>8</v>
      </c>
      <c r="D285" s="49" t="s">
        <v>695</v>
      </c>
      <c r="E285" s="49">
        <v>114434071.439</v>
      </c>
      <c r="F285" s="49">
        <v>0</v>
      </c>
      <c r="G285" s="49">
        <v>20427708.436700001</v>
      </c>
      <c r="H285" s="49">
        <v>8754732.1872000005</v>
      </c>
      <c r="I285" s="49">
        <v>1499393.7442999999</v>
      </c>
      <c r="J285" s="49">
        <v>4353477.1742000002</v>
      </c>
      <c r="K285" s="49">
        <v>0</v>
      </c>
      <c r="L285" s="49">
        <f t="shared" si="80"/>
        <v>4353477.1742000002</v>
      </c>
      <c r="M285" s="62">
        <v>94896045.809200004</v>
      </c>
      <c r="N285" s="50">
        <f t="shared" si="83"/>
        <v>244365428.7906</v>
      </c>
      <c r="O285" s="53"/>
      <c r="P285" s="155"/>
      <c r="Q285" s="56">
        <v>31</v>
      </c>
      <c r="R285" s="155"/>
      <c r="S285" s="49" t="s">
        <v>696</v>
      </c>
      <c r="T285" s="49">
        <v>81798152.299700007</v>
      </c>
      <c r="U285" s="49">
        <f t="shared" si="78"/>
        <v>-2536017.62</v>
      </c>
      <c r="V285" s="49">
        <v>14601847.027100001</v>
      </c>
      <c r="W285" s="49">
        <v>6257934.4402000001</v>
      </c>
      <c r="X285" s="49">
        <v>1071775.5323999999</v>
      </c>
      <c r="Y285" s="49">
        <v>3111891.2790000001</v>
      </c>
      <c r="Z285" s="49">
        <v>0</v>
      </c>
      <c r="AA285" s="49">
        <f t="shared" si="81"/>
        <v>3111891.2790000001</v>
      </c>
      <c r="AB285" s="49">
        <v>109622911.9729</v>
      </c>
      <c r="AC285" s="50">
        <f t="shared" si="84"/>
        <v>213928494.93129998</v>
      </c>
    </row>
    <row r="286" spans="1:29" ht="24.9" customHeight="1">
      <c r="A286" s="153"/>
      <c r="B286" s="155"/>
      <c r="C286" s="13">
        <v>9</v>
      </c>
      <c r="D286" s="49" t="s">
        <v>697</v>
      </c>
      <c r="E286" s="49">
        <v>104126576.42739999</v>
      </c>
      <c r="F286" s="49">
        <v>0</v>
      </c>
      <c r="G286" s="49">
        <v>18587710.085099999</v>
      </c>
      <c r="H286" s="49">
        <v>7966161.4649999999</v>
      </c>
      <c r="I286" s="49">
        <v>1364337.8702</v>
      </c>
      <c r="J286" s="49">
        <v>3961343.5754999998</v>
      </c>
      <c r="K286" s="49">
        <v>0</v>
      </c>
      <c r="L286" s="49">
        <f t="shared" si="80"/>
        <v>3961343.5754999998</v>
      </c>
      <c r="M286" s="62">
        <v>76960420.1778</v>
      </c>
      <c r="N286" s="50">
        <f t="shared" si="83"/>
        <v>212966549.60100001</v>
      </c>
      <c r="O286" s="53"/>
      <c r="P286" s="155"/>
      <c r="Q286" s="56">
        <v>32</v>
      </c>
      <c r="R286" s="155"/>
      <c r="S286" s="49" t="s">
        <v>698</v>
      </c>
      <c r="T286" s="49">
        <v>81400945.993799999</v>
      </c>
      <c r="U286" s="49">
        <f t="shared" si="78"/>
        <v>-2536017.62</v>
      </c>
      <c r="V286" s="49">
        <v>14530941.443600001</v>
      </c>
      <c r="W286" s="49">
        <v>6227546.3329999996</v>
      </c>
      <c r="X286" s="49">
        <v>1066571.0628</v>
      </c>
      <c r="Y286" s="49">
        <v>3096780.145</v>
      </c>
      <c r="Z286" s="49">
        <v>0</v>
      </c>
      <c r="AA286" s="49">
        <f t="shared" si="81"/>
        <v>3096780.145</v>
      </c>
      <c r="AB286" s="49">
        <v>105461030.2253</v>
      </c>
      <c r="AC286" s="50">
        <f t="shared" si="84"/>
        <v>209247797.5835</v>
      </c>
    </row>
    <row r="287" spans="1:29" ht="24.9" customHeight="1">
      <c r="A287" s="153"/>
      <c r="B287" s="155"/>
      <c r="C287" s="13">
        <v>10</v>
      </c>
      <c r="D287" s="49" t="s">
        <v>699</v>
      </c>
      <c r="E287" s="49">
        <v>97375791.1127</v>
      </c>
      <c r="F287" s="49">
        <v>0</v>
      </c>
      <c r="G287" s="49">
        <v>17382622.541000001</v>
      </c>
      <c r="H287" s="49">
        <v>7449695.3746999996</v>
      </c>
      <c r="I287" s="49">
        <v>1275884.4476999999</v>
      </c>
      <c r="J287" s="49">
        <v>3704519.8042000001</v>
      </c>
      <c r="K287" s="49">
        <v>0</v>
      </c>
      <c r="L287" s="49">
        <f t="shared" si="80"/>
        <v>3704519.8042000001</v>
      </c>
      <c r="M287" s="62">
        <v>77134331.8935</v>
      </c>
      <c r="N287" s="50">
        <f t="shared" si="83"/>
        <v>204322845.17379999</v>
      </c>
      <c r="O287" s="53"/>
      <c r="P287" s="156"/>
      <c r="Q287" s="56">
        <v>33</v>
      </c>
      <c r="R287" s="156"/>
      <c r="S287" s="49" t="s">
        <v>700</v>
      </c>
      <c r="T287" s="49">
        <v>93830029.144800007</v>
      </c>
      <c r="U287" s="49">
        <f t="shared" si="78"/>
        <v>-2536017.62</v>
      </c>
      <c r="V287" s="49">
        <v>16749666.0206</v>
      </c>
      <c r="W287" s="49">
        <v>7178428.2945999997</v>
      </c>
      <c r="X287" s="49">
        <v>1229425.4408</v>
      </c>
      <c r="Y287" s="49">
        <v>3569626.4668999999</v>
      </c>
      <c r="Z287" s="49">
        <v>0</v>
      </c>
      <c r="AA287" s="49">
        <f t="shared" si="81"/>
        <v>3569626.4668999999</v>
      </c>
      <c r="AB287" s="49">
        <v>110556307.5103</v>
      </c>
      <c r="AC287" s="50">
        <f t="shared" si="84"/>
        <v>230577465.25800002</v>
      </c>
    </row>
    <row r="288" spans="1:29" ht="24.9" customHeight="1">
      <c r="A288" s="153"/>
      <c r="B288" s="155"/>
      <c r="C288" s="13">
        <v>11</v>
      </c>
      <c r="D288" s="49" t="s">
        <v>701</v>
      </c>
      <c r="E288" s="49">
        <v>101945907.71699999</v>
      </c>
      <c r="F288" s="49">
        <v>0</v>
      </c>
      <c r="G288" s="49">
        <v>18198437.344500002</v>
      </c>
      <c r="H288" s="49">
        <v>7799330.2905000001</v>
      </c>
      <c r="I288" s="49">
        <v>1335765.2520000001</v>
      </c>
      <c r="J288" s="49">
        <v>3878383.2181000002</v>
      </c>
      <c r="K288" s="49">
        <v>0</v>
      </c>
      <c r="L288" s="49">
        <f t="shared" si="80"/>
        <v>3878383.2181000002</v>
      </c>
      <c r="M288" s="62">
        <v>77191769.157399997</v>
      </c>
      <c r="N288" s="50">
        <f t="shared" si="83"/>
        <v>210349592.97949997</v>
      </c>
      <c r="O288" s="53"/>
      <c r="P288" s="13"/>
      <c r="Q288" s="149" t="s">
        <v>702</v>
      </c>
      <c r="R288" s="150"/>
      <c r="S288" s="50"/>
      <c r="T288" s="50">
        <f>SUM(T255:T287)</f>
        <v>3027813811.2317004</v>
      </c>
      <c r="U288" s="50">
        <f t="shared" ref="U288:AC288" si="85">SUM(U255:U287)</f>
        <v>-83688581.460000008</v>
      </c>
      <c r="V288" s="50">
        <f t="shared" ref="V288:X288" si="86">SUM(V255:V287)</f>
        <v>540497222.1888001</v>
      </c>
      <c r="W288" s="50">
        <f t="shared" si="86"/>
        <v>231641666.65269998</v>
      </c>
      <c r="X288" s="50">
        <f t="shared" si="86"/>
        <v>39672494.652499989</v>
      </c>
      <c r="Y288" s="50">
        <f t="shared" si="85"/>
        <v>115188755.84139997</v>
      </c>
      <c r="Z288" s="50">
        <f t="shared" si="85"/>
        <v>0</v>
      </c>
      <c r="AA288" s="50">
        <f t="shared" si="81"/>
        <v>115188755.84139997</v>
      </c>
      <c r="AB288" s="50">
        <f t="shared" si="85"/>
        <v>3792875903.6975989</v>
      </c>
      <c r="AC288" s="50">
        <f t="shared" si="85"/>
        <v>7664001272.8047009</v>
      </c>
    </row>
    <row r="289" spans="1:29" ht="24.9" customHeight="1">
      <c r="A289" s="153"/>
      <c r="B289" s="155"/>
      <c r="C289" s="13">
        <v>12</v>
      </c>
      <c r="D289" s="49" t="s">
        <v>703</v>
      </c>
      <c r="E289" s="49">
        <v>98982329.660999998</v>
      </c>
      <c r="F289" s="49">
        <v>0</v>
      </c>
      <c r="G289" s="49">
        <v>17669406.893199999</v>
      </c>
      <c r="H289" s="49">
        <v>7572602.9543000003</v>
      </c>
      <c r="I289" s="49">
        <v>1296934.4183</v>
      </c>
      <c r="J289" s="49">
        <v>3765638.2178000002</v>
      </c>
      <c r="K289" s="49">
        <v>0</v>
      </c>
      <c r="L289" s="49">
        <f t="shared" si="80"/>
        <v>3765638.2178000002</v>
      </c>
      <c r="M289" s="62">
        <v>76859145.002100006</v>
      </c>
      <c r="N289" s="50">
        <f t="shared" si="83"/>
        <v>206146057.14669999</v>
      </c>
      <c r="O289" s="53"/>
      <c r="P289" s="154">
        <v>31</v>
      </c>
      <c r="Q289" s="56">
        <v>1</v>
      </c>
      <c r="R289" s="154" t="s">
        <v>120</v>
      </c>
      <c r="S289" s="49" t="s">
        <v>704</v>
      </c>
      <c r="T289" s="49">
        <v>110680657.98649999</v>
      </c>
      <c r="U289" s="49">
        <v>0</v>
      </c>
      <c r="V289" s="49">
        <v>19757683.9005</v>
      </c>
      <c r="W289" s="49">
        <v>8467578.8145000003</v>
      </c>
      <c r="X289" s="49">
        <v>1450213.9450000001</v>
      </c>
      <c r="Y289" s="49">
        <v>4210684.0394000001</v>
      </c>
      <c r="Z289" s="49">
        <f t="shared" ref="Z289:Z329" si="87">Y289/2</f>
        <v>2105342.0197000001</v>
      </c>
      <c r="AA289" s="49">
        <f t="shared" si="81"/>
        <v>2105342.0197000001</v>
      </c>
      <c r="AB289" s="49">
        <v>80147474.050600007</v>
      </c>
      <c r="AC289" s="50">
        <f t="shared" si="84"/>
        <v>222608950.71680003</v>
      </c>
    </row>
    <row r="290" spans="1:29" ht="24.9" customHeight="1">
      <c r="A290" s="153"/>
      <c r="B290" s="155"/>
      <c r="C290" s="13">
        <v>13</v>
      </c>
      <c r="D290" s="49" t="s">
        <v>705</v>
      </c>
      <c r="E290" s="49">
        <v>128195065.5626</v>
      </c>
      <c r="F290" s="49">
        <v>0</v>
      </c>
      <c r="G290" s="49">
        <v>22884193.399799999</v>
      </c>
      <c r="H290" s="49">
        <v>9807511.4571000002</v>
      </c>
      <c r="I290" s="49">
        <v>1679699.7339000001</v>
      </c>
      <c r="J290" s="49">
        <v>4876994.1046000002</v>
      </c>
      <c r="K290" s="49">
        <v>0</v>
      </c>
      <c r="L290" s="49">
        <f t="shared" si="80"/>
        <v>4876994.1046000002</v>
      </c>
      <c r="M290" s="62">
        <v>102927983.20559999</v>
      </c>
      <c r="N290" s="50">
        <f t="shared" si="83"/>
        <v>270371447.46359998</v>
      </c>
      <c r="O290" s="53"/>
      <c r="P290" s="155"/>
      <c r="Q290" s="56">
        <v>2</v>
      </c>
      <c r="R290" s="155"/>
      <c r="S290" s="49" t="s">
        <v>299</v>
      </c>
      <c r="T290" s="49">
        <v>111649533.2603</v>
      </c>
      <c r="U290" s="49">
        <v>0</v>
      </c>
      <c r="V290" s="49">
        <v>19930638.522700001</v>
      </c>
      <c r="W290" s="49">
        <v>8541702.2240999993</v>
      </c>
      <c r="X290" s="49">
        <v>1462908.8139</v>
      </c>
      <c r="Y290" s="49">
        <v>4247543.4846000001</v>
      </c>
      <c r="Z290" s="49">
        <f t="shared" si="87"/>
        <v>2123771.7423</v>
      </c>
      <c r="AA290" s="49">
        <f t="shared" si="81"/>
        <v>2123771.7423</v>
      </c>
      <c r="AB290" s="49">
        <v>82002105.704699993</v>
      </c>
      <c r="AC290" s="50">
        <f t="shared" si="84"/>
        <v>225710660.26799998</v>
      </c>
    </row>
    <row r="291" spans="1:29" ht="24.9" customHeight="1">
      <c r="A291" s="153"/>
      <c r="B291" s="155"/>
      <c r="C291" s="13">
        <v>14</v>
      </c>
      <c r="D291" s="49" t="s">
        <v>706</v>
      </c>
      <c r="E291" s="49">
        <v>87959846.889300004</v>
      </c>
      <c r="F291" s="49">
        <v>0</v>
      </c>
      <c r="G291" s="49">
        <v>15701775.562100001</v>
      </c>
      <c r="H291" s="49">
        <v>6729332.3838</v>
      </c>
      <c r="I291" s="49">
        <v>1152510.284</v>
      </c>
      <c r="J291" s="49">
        <v>3346303.9536000001</v>
      </c>
      <c r="K291" s="49">
        <v>0</v>
      </c>
      <c r="L291" s="49">
        <f t="shared" si="80"/>
        <v>3346303.9536000001</v>
      </c>
      <c r="M291" s="62">
        <v>73642018.250799999</v>
      </c>
      <c r="N291" s="50">
        <f t="shared" si="83"/>
        <v>188531787.32359999</v>
      </c>
      <c r="O291" s="53"/>
      <c r="P291" s="155"/>
      <c r="Q291" s="56">
        <v>3</v>
      </c>
      <c r="R291" s="155"/>
      <c r="S291" s="49" t="s">
        <v>707</v>
      </c>
      <c r="T291" s="49">
        <v>111163008.3046</v>
      </c>
      <c r="U291" s="49">
        <v>0</v>
      </c>
      <c r="V291" s="49">
        <v>19843788.6028</v>
      </c>
      <c r="W291" s="49">
        <v>8504480.8298000004</v>
      </c>
      <c r="X291" s="49">
        <v>1456534.03</v>
      </c>
      <c r="Y291" s="49">
        <v>4229034.3530000001</v>
      </c>
      <c r="Z291" s="49">
        <f t="shared" si="87"/>
        <v>2114517.1765000001</v>
      </c>
      <c r="AA291" s="49">
        <f t="shared" si="81"/>
        <v>2114517.1765000001</v>
      </c>
      <c r="AB291" s="49">
        <v>80657369.761600003</v>
      </c>
      <c r="AC291" s="50">
        <f t="shared" si="84"/>
        <v>223739698.70529997</v>
      </c>
    </row>
    <row r="292" spans="1:29" ht="24.9" customHeight="1">
      <c r="A292" s="153"/>
      <c r="B292" s="155"/>
      <c r="C292" s="13">
        <v>15</v>
      </c>
      <c r="D292" s="49" t="s">
        <v>708</v>
      </c>
      <c r="E292" s="49">
        <v>97357325.806500003</v>
      </c>
      <c r="F292" s="49">
        <v>0</v>
      </c>
      <c r="G292" s="49">
        <v>17379326.285799999</v>
      </c>
      <c r="H292" s="49">
        <v>7448282.6939000003</v>
      </c>
      <c r="I292" s="49">
        <v>1275642.5024999999</v>
      </c>
      <c r="J292" s="49">
        <v>3703817.3187000002</v>
      </c>
      <c r="K292" s="49">
        <v>0</v>
      </c>
      <c r="L292" s="49">
        <f t="shared" si="80"/>
        <v>3703817.3187000002</v>
      </c>
      <c r="M292" s="62">
        <v>81942262.866300002</v>
      </c>
      <c r="N292" s="50">
        <f t="shared" si="83"/>
        <v>209106657.47369999</v>
      </c>
      <c r="O292" s="53"/>
      <c r="P292" s="155"/>
      <c r="Q292" s="56">
        <v>4</v>
      </c>
      <c r="R292" s="155"/>
      <c r="S292" s="49" t="s">
        <v>709</v>
      </c>
      <c r="T292" s="49">
        <v>84394124.041700006</v>
      </c>
      <c r="U292" s="49">
        <v>0</v>
      </c>
      <c r="V292" s="49">
        <v>15065255.810799999</v>
      </c>
      <c r="W292" s="49">
        <v>6456538.2046999997</v>
      </c>
      <c r="X292" s="49">
        <v>1105789.7359</v>
      </c>
      <c r="Y292" s="49">
        <v>3210651.2338</v>
      </c>
      <c r="Z292" s="49">
        <f t="shared" si="87"/>
        <v>1605325.6169</v>
      </c>
      <c r="AA292" s="49">
        <f t="shared" si="81"/>
        <v>1605325.6169</v>
      </c>
      <c r="AB292" s="49">
        <v>65801757.412799999</v>
      </c>
      <c r="AC292" s="50">
        <f t="shared" si="84"/>
        <v>174428790.82279998</v>
      </c>
    </row>
    <row r="293" spans="1:29" ht="24.9" customHeight="1">
      <c r="A293" s="153"/>
      <c r="B293" s="155"/>
      <c r="C293" s="13">
        <v>16</v>
      </c>
      <c r="D293" s="49" t="s">
        <v>710</v>
      </c>
      <c r="E293" s="49">
        <v>110547945.3215</v>
      </c>
      <c r="F293" s="49">
        <v>0</v>
      </c>
      <c r="G293" s="49">
        <v>19733993.267099999</v>
      </c>
      <c r="H293" s="49">
        <v>8457425.6859000009</v>
      </c>
      <c r="I293" s="49">
        <v>1448475.0526000001</v>
      </c>
      <c r="J293" s="49">
        <v>4205635.1798</v>
      </c>
      <c r="K293" s="49">
        <v>0</v>
      </c>
      <c r="L293" s="49">
        <f t="shared" ref="L293:L324" si="88">J293-K293</f>
        <v>4205635.1798</v>
      </c>
      <c r="M293" s="62">
        <v>90827599.610799998</v>
      </c>
      <c r="N293" s="50">
        <f t="shared" si="83"/>
        <v>235221074.11770001</v>
      </c>
      <c r="O293" s="53"/>
      <c r="P293" s="155"/>
      <c r="Q293" s="56">
        <v>5</v>
      </c>
      <c r="R293" s="155"/>
      <c r="S293" s="49" t="s">
        <v>711</v>
      </c>
      <c r="T293" s="49">
        <v>146834257.9786</v>
      </c>
      <c r="U293" s="49">
        <v>0</v>
      </c>
      <c r="V293" s="49">
        <v>26211489.0504</v>
      </c>
      <c r="W293" s="49">
        <v>11233495.3073</v>
      </c>
      <c r="X293" s="49">
        <v>1923923.2257000001</v>
      </c>
      <c r="Y293" s="49">
        <v>5586094.9669000003</v>
      </c>
      <c r="Z293" s="49">
        <f t="shared" si="87"/>
        <v>2793047.4834500002</v>
      </c>
      <c r="AA293" s="49">
        <f t="shared" si="81"/>
        <v>2793047.4834500002</v>
      </c>
      <c r="AB293" s="49">
        <v>120790817.99349999</v>
      </c>
      <c r="AC293" s="50">
        <f t="shared" si="84"/>
        <v>309787031.03894997</v>
      </c>
    </row>
    <row r="294" spans="1:29" ht="24.9" customHeight="1">
      <c r="A294" s="153"/>
      <c r="B294" s="156"/>
      <c r="C294" s="13">
        <v>17</v>
      </c>
      <c r="D294" s="49" t="s">
        <v>712</v>
      </c>
      <c r="E294" s="49">
        <v>91548977.162799999</v>
      </c>
      <c r="F294" s="49">
        <v>0</v>
      </c>
      <c r="G294" s="49">
        <v>16342473.789899999</v>
      </c>
      <c r="H294" s="49">
        <v>7003917.3384999996</v>
      </c>
      <c r="I294" s="49">
        <v>1199537.5321</v>
      </c>
      <c r="J294" s="49">
        <v>3482847.1748000002</v>
      </c>
      <c r="K294" s="49">
        <v>0</v>
      </c>
      <c r="L294" s="49">
        <f t="shared" si="88"/>
        <v>3482847.1748000002</v>
      </c>
      <c r="M294" s="62">
        <v>73304914.308899999</v>
      </c>
      <c r="N294" s="50">
        <f t="shared" si="83"/>
        <v>192882667.30699998</v>
      </c>
      <c r="O294" s="53"/>
      <c r="P294" s="155"/>
      <c r="Q294" s="56">
        <v>6</v>
      </c>
      <c r="R294" s="155"/>
      <c r="S294" s="49" t="s">
        <v>713</v>
      </c>
      <c r="T294" s="49">
        <v>126974274.9117</v>
      </c>
      <c r="U294" s="49">
        <v>0</v>
      </c>
      <c r="V294" s="49">
        <v>22666269.1822</v>
      </c>
      <c r="W294" s="49">
        <v>9714115.3638000004</v>
      </c>
      <c r="X294" s="49">
        <v>1663704.0969</v>
      </c>
      <c r="Y294" s="49">
        <v>4830550.9066000003</v>
      </c>
      <c r="Z294" s="49">
        <f t="shared" si="87"/>
        <v>2415275.4533000002</v>
      </c>
      <c r="AA294" s="49">
        <f t="shared" si="81"/>
        <v>2415275.4533000002</v>
      </c>
      <c r="AB294" s="49">
        <v>101178312.24070001</v>
      </c>
      <c r="AC294" s="50">
        <f t="shared" si="84"/>
        <v>264611951.24859998</v>
      </c>
    </row>
    <row r="295" spans="1:29" ht="24.9" customHeight="1">
      <c r="A295" s="13"/>
      <c r="B295" s="148" t="s">
        <v>714</v>
      </c>
      <c r="C295" s="149"/>
      <c r="D295" s="50"/>
      <c r="E295" s="50">
        <f>SUM(E278:E294)</f>
        <v>1777896312.8114002</v>
      </c>
      <c r="F295" s="50">
        <f t="shared" ref="F295:N295" si="89">SUM(F278:F294)</f>
        <v>0</v>
      </c>
      <c r="G295" s="50">
        <f t="shared" si="89"/>
        <v>317373550.13349998</v>
      </c>
      <c r="H295" s="50">
        <f t="shared" si="89"/>
        <v>136017235.77169999</v>
      </c>
      <c r="I295" s="50">
        <f t="shared" si="89"/>
        <v>23295217.724600002</v>
      </c>
      <c r="J295" s="50">
        <f t="shared" si="89"/>
        <v>67637469.493399993</v>
      </c>
      <c r="K295" s="50">
        <f t="shared" si="89"/>
        <v>0</v>
      </c>
      <c r="L295" s="50">
        <f t="shared" si="89"/>
        <v>67637469.493399993</v>
      </c>
      <c r="M295" s="50">
        <f t="shared" si="89"/>
        <v>1428756926.316</v>
      </c>
      <c r="N295" s="50">
        <f t="shared" si="89"/>
        <v>3750976712.2505999</v>
      </c>
      <c r="O295" s="53"/>
      <c r="P295" s="155"/>
      <c r="Q295" s="56">
        <v>7</v>
      </c>
      <c r="R295" s="155"/>
      <c r="S295" s="49" t="s">
        <v>715</v>
      </c>
      <c r="T295" s="49">
        <v>111463541.9192</v>
      </c>
      <c r="U295" s="49">
        <v>0</v>
      </c>
      <c r="V295" s="49">
        <v>19897437.074700002</v>
      </c>
      <c r="W295" s="49">
        <v>8527473.0318999998</v>
      </c>
      <c r="X295" s="49">
        <v>1460471.8277</v>
      </c>
      <c r="Y295" s="49">
        <v>4240467.7155999998</v>
      </c>
      <c r="Z295" s="49">
        <f t="shared" si="87"/>
        <v>2120233.8577999999</v>
      </c>
      <c r="AA295" s="49">
        <f t="shared" si="81"/>
        <v>2120233.8577999999</v>
      </c>
      <c r="AB295" s="49">
        <v>78648505.454400003</v>
      </c>
      <c r="AC295" s="50">
        <f t="shared" si="84"/>
        <v>222117663.16569999</v>
      </c>
    </row>
    <row r="296" spans="1:29" ht="24.9" customHeight="1">
      <c r="A296" s="153">
        <v>15</v>
      </c>
      <c r="B296" s="154" t="s">
        <v>716</v>
      </c>
      <c r="C296" s="13">
        <v>1</v>
      </c>
      <c r="D296" s="49" t="s">
        <v>717</v>
      </c>
      <c r="E296" s="49">
        <v>146068005.2462</v>
      </c>
      <c r="F296" s="49">
        <f>-4907596.13</f>
        <v>-4907596.13</v>
      </c>
      <c r="G296" s="49">
        <v>26074704.723700002</v>
      </c>
      <c r="H296" s="49">
        <v>11174873.453</v>
      </c>
      <c r="I296" s="49">
        <v>1913883.2564999999</v>
      </c>
      <c r="J296" s="49">
        <v>5556944.0004000003</v>
      </c>
      <c r="K296" s="49">
        <v>0</v>
      </c>
      <c r="L296" s="49">
        <f t="shared" si="88"/>
        <v>5556944.0004000003</v>
      </c>
      <c r="M296" s="62">
        <v>112260978.19930001</v>
      </c>
      <c r="N296" s="50">
        <f t="shared" si="83"/>
        <v>298141792.74910003</v>
      </c>
      <c r="O296" s="53"/>
      <c r="P296" s="155"/>
      <c r="Q296" s="56">
        <v>8</v>
      </c>
      <c r="R296" s="155"/>
      <c r="S296" s="49" t="s">
        <v>718</v>
      </c>
      <c r="T296" s="49">
        <v>98440288.021300003</v>
      </c>
      <c r="U296" s="49">
        <v>0</v>
      </c>
      <c r="V296" s="49">
        <v>17572646.6501</v>
      </c>
      <c r="W296" s="49">
        <v>7531134.2785999998</v>
      </c>
      <c r="X296" s="49">
        <v>1289832.2168000001</v>
      </c>
      <c r="Y296" s="49">
        <v>3745017.0350000001</v>
      </c>
      <c r="Z296" s="49">
        <f t="shared" si="87"/>
        <v>1872508.5175000001</v>
      </c>
      <c r="AA296" s="49">
        <f t="shared" si="81"/>
        <v>1872508.5175000001</v>
      </c>
      <c r="AB296" s="49">
        <v>71533004.403300002</v>
      </c>
      <c r="AC296" s="50">
        <f t="shared" si="84"/>
        <v>198239414.08760002</v>
      </c>
    </row>
    <row r="297" spans="1:29" ht="24.9" customHeight="1">
      <c r="A297" s="153"/>
      <c r="B297" s="155"/>
      <c r="C297" s="13">
        <v>2</v>
      </c>
      <c r="D297" s="49" t="s">
        <v>719</v>
      </c>
      <c r="E297" s="49">
        <v>106079331.8382</v>
      </c>
      <c r="F297" s="49">
        <f t="shared" ref="F297:F306" si="90">-4907596.13</f>
        <v>-4907596.13</v>
      </c>
      <c r="G297" s="49">
        <v>18936297.8587</v>
      </c>
      <c r="H297" s="49">
        <v>8115556.2251000004</v>
      </c>
      <c r="I297" s="49">
        <v>1389924.2117999999</v>
      </c>
      <c r="J297" s="49">
        <v>4035633.3040999998</v>
      </c>
      <c r="K297" s="49">
        <v>0</v>
      </c>
      <c r="L297" s="49">
        <f t="shared" si="88"/>
        <v>4035633.3040999998</v>
      </c>
      <c r="M297" s="62">
        <v>92213293.176400006</v>
      </c>
      <c r="N297" s="50">
        <f t="shared" si="83"/>
        <v>225862440.48430005</v>
      </c>
      <c r="O297" s="53"/>
      <c r="P297" s="155"/>
      <c r="Q297" s="56">
        <v>9</v>
      </c>
      <c r="R297" s="155"/>
      <c r="S297" s="49" t="s">
        <v>720</v>
      </c>
      <c r="T297" s="49">
        <v>100967813.6244</v>
      </c>
      <c r="U297" s="49">
        <v>0</v>
      </c>
      <c r="V297" s="49">
        <v>18023837.064199999</v>
      </c>
      <c r="W297" s="49">
        <v>7724501.5988999996</v>
      </c>
      <c r="X297" s="49">
        <v>1322949.5919000001</v>
      </c>
      <c r="Y297" s="49">
        <v>3841173.0564000001</v>
      </c>
      <c r="Z297" s="49">
        <f t="shared" si="87"/>
        <v>1920586.5282000001</v>
      </c>
      <c r="AA297" s="49">
        <f t="shared" si="81"/>
        <v>1920586.5282000001</v>
      </c>
      <c r="AB297" s="49">
        <v>74607897.929900005</v>
      </c>
      <c r="AC297" s="50">
        <f t="shared" si="84"/>
        <v>204567586.33750004</v>
      </c>
    </row>
    <row r="298" spans="1:29" ht="24.9" customHeight="1">
      <c r="A298" s="153"/>
      <c r="B298" s="155"/>
      <c r="C298" s="13">
        <v>3</v>
      </c>
      <c r="D298" s="49" t="s">
        <v>721</v>
      </c>
      <c r="E298" s="49">
        <v>106766516.84720001</v>
      </c>
      <c r="F298" s="49">
        <f t="shared" si="90"/>
        <v>-4907596.13</v>
      </c>
      <c r="G298" s="49">
        <v>19058967.7491</v>
      </c>
      <c r="H298" s="49">
        <v>8168129.0352999996</v>
      </c>
      <c r="I298" s="49">
        <v>1398928.1814999999</v>
      </c>
      <c r="J298" s="49">
        <v>4061776.2544</v>
      </c>
      <c r="K298" s="49">
        <v>0</v>
      </c>
      <c r="L298" s="49">
        <f t="shared" si="88"/>
        <v>4061776.2544</v>
      </c>
      <c r="M298" s="62">
        <v>90548572.475799993</v>
      </c>
      <c r="N298" s="50">
        <f t="shared" si="83"/>
        <v>225095294.41329998</v>
      </c>
      <c r="O298" s="53"/>
      <c r="P298" s="155"/>
      <c r="Q298" s="56">
        <v>10</v>
      </c>
      <c r="R298" s="155"/>
      <c r="S298" s="49" t="s">
        <v>722</v>
      </c>
      <c r="T298" s="49">
        <v>95782603.788599998</v>
      </c>
      <c r="U298" s="49">
        <v>0</v>
      </c>
      <c r="V298" s="49">
        <v>17098221.525199998</v>
      </c>
      <c r="W298" s="49">
        <v>7327809.2251000004</v>
      </c>
      <c r="X298" s="49">
        <v>1255009.4139</v>
      </c>
      <c r="Y298" s="49">
        <v>3643909.3187000002</v>
      </c>
      <c r="Z298" s="49">
        <f t="shared" si="87"/>
        <v>1821954.6593500001</v>
      </c>
      <c r="AA298" s="49">
        <f t="shared" si="81"/>
        <v>1821954.6593500001</v>
      </c>
      <c r="AB298" s="49">
        <v>69114079.6294</v>
      </c>
      <c r="AC298" s="50">
        <f t="shared" si="84"/>
        <v>192399678.24155</v>
      </c>
    </row>
    <row r="299" spans="1:29" ht="24.9" customHeight="1">
      <c r="A299" s="153"/>
      <c r="B299" s="155"/>
      <c r="C299" s="13">
        <v>4</v>
      </c>
      <c r="D299" s="49" t="s">
        <v>723</v>
      </c>
      <c r="E299" s="49">
        <v>116336527.01000001</v>
      </c>
      <c r="F299" s="49">
        <f t="shared" si="90"/>
        <v>-4907596.13</v>
      </c>
      <c r="G299" s="49">
        <v>20767317.149700001</v>
      </c>
      <c r="H299" s="49">
        <v>8900278.7784000002</v>
      </c>
      <c r="I299" s="49">
        <v>1524321.0227999999</v>
      </c>
      <c r="J299" s="49">
        <v>4425853.3189000003</v>
      </c>
      <c r="K299" s="49">
        <v>0</v>
      </c>
      <c r="L299" s="49">
        <f t="shared" si="88"/>
        <v>4425853.3189000003</v>
      </c>
      <c r="M299" s="62">
        <v>91355894.018900007</v>
      </c>
      <c r="N299" s="50">
        <f t="shared" si="83"/>
        <v>238402595.16870004</v>
      </c>
      <c r="O299" s="53"/>
      <c r="P299" s="155"/>
      <c r="Q299" s="56">
        <v>11</v>
      </c>
      <c r="R299" s="155"/>
      <c r="S299" s="49" t="s">
        <v>724</v>
      </c>
      <c r="T299" s="49">
        <v>132336089.406</v>
      </c>
      <c r="U299" s="49">
        <v>0</v>
      </c>
      <c r="V299" s="49">
        <v>23623410.545899998</v>
      </c>
      <c r="W299" s="49">
        <v>10124318.805299999</v>
      </c>
      <c r="X299" s="49">
        <v>1733958.2705000001</v>
      </c>
      <c r="Y299" s="49">
        <v>5034533.3108999999</v>
      </c>
      <c r="Z299" s="49">
        <f t="shared" si="87"/>
        <v>2517266.65545</v>
      </c>
      <c r="AA299" s="49">
        <f t="shared" si="81"/>
        <v>2517266.65545</v>
      </c>
      <c r="AB299" s="49">
        <v>99292802.057500005</v>
      </c>
      <c r="AC299" s="50">
        <f t="shared" si="84"/>
        <v>269627845.74065006</v>
      </c>
    </row>
    <row r="300" spans="1:29" ht="24.9" customHeight="1">
      <c r="A300" s="153"/>
      <c r="B300" s="155"/>
      <c r="C300" s="13">
        <v>5</v>
      </c>
      <c r="D300" s="49" t="s">
        <v>725</v>
      </c>
      <c r="E300" s="49">
        <v>113153194.09020001</v>
      </c>
      <c r="F300" s="49">
        <f t="shared" si="90"/>
        <v>-4907596.13</v>
      </c>
      <c r="G300" s="49">
        <v>20199058.0995</v>
      </c>
      <c r="H300" s="49">
        <v>8656739.1854999997</v>
      </c>
      <c r="I300" s="49">
        <v>1482610.8100999999</v>
      </c>
      <c r="J300" s="49">
        <v>4304748.0656000003</v>
      </c>
      <c r="K300" s="49">
        <v>0</v>
      </c>
      <c r="L300" s="49">
        <f t="shared" si="88"/>
        <v>4304748.0656000003</v>
      </c>
      <c r="M300" s="62">
        <v>95979193.786699995</v>
      </c>
      <c r="N300" s="50">
        <f t="shared" si="83"/>
        <v>238867947.90759999</v>
      </c>
      <c r="O300" s="53"/>
      <c r="P300" s="155"/>
      <c r="Q300" s="56">
        <v>12</v>
      </c>
      <c r="R300" s="155"/>
      <c r="S300" s="49" t="s">
        <v>726</v>
      </c>
      <c r="T300" s="49">
        <v>89095581.246099994</v>
      </c>
      <c r="U300" s="49">
        <v>0</v>
      </c>
      <c r="V300" s="49">
        <v>15904516.319399999</v>
      </c>
      <c r="W300" s="49">
        <v>6816221.2796999998</v>
      </c>
      <c r="X300" s="49">
        <v>1167391.4550000001</v>
      </c>
      <c r="Y300" s="49">
        <v>3389511.3091000002</v>
      </c>
      <c r="Z300" s="49">
        <f t="shared" si="87"/>
        <v>1694755.6545500001</v>
      </c>
      <c r="AA300" s="49">
        <f t="shared" si="81"/>
        <v>1694755.6545500001</v>
      </c>
      <c r="AB300" s="49">
        <v>67691107.413100004</v>
      </c>
      <c r="AC300" s="50">
        <f t="shared" si="84"/>
        <v>182369573.36785001</v>
      </c>
    </row>
    <row r="301" spans="1:29" ht="24.9" customHeight="1">
      <c r="A301" s="153"/>
      <c r="B301" s="155"/>
      <c r="C301" s="13">
        <v>6</v>
      </c>
      <c r="D301" s="49" t="s">
        <v>104</v>
      </c>
      <c r="E301" s="49">
        <v>123209454.6235</v>
      </c>
      <c r="F301" s="49">
        <f t="shared" si="90"/>
        <v>-4907596.13</v>
      </c>
      <c r="G301" s="49">
        <v>21994208.4036</v>
      </c>
      <c r="H301" s="49">
        <v>9426089.3158</v>
      </c>
      <c r="I301" s="49">
        <v>1614374.8376</v>
      </c>
      <c r="J301" s="49">
        <v>4687323.8153999997</v>
      </c>
      <c r="K301" s="49">
        <v>0</v>
      </c>
      <c r="L301" s="49">
        <f t="shared" si="88"/>
        <v>4687323.8153999997</v>
      </c>
      <c r="M301" s="62">
        <v>101085030.5687</v>
      </c>
      <c r="N301" s="50">
        <f t="shared" si="83"/>
        <v>257108885.4346</v>
      </c>
      <c r="O301" s="53"/>
      <c r="P301" s="155"/>
      <c r="Q301" s="56">
        <v>13</v>
      </c>
      <c r="R301" s="155"/>
      <c r="S301" s="49" t="s">
        <v>727</v>
      </c>
      <c r="T301" s="49">
        <v>118944324.99959999</v>
      </c>
      <c r="U301" s="49">
        <v>0</v>
      </c>
      <c r="V301" s="49">
        <v>21232837.045299999</v>
      </c>
      <c r="W301" s="49">
        <v>9099787.3050999995</v>
      </c>
      <c r="X301" s="49">
        <v>1558490.1819</v>
      </c>
      <c r="Y301" s="49">
        <v>4525063.1860999996</v>
      </c>
      <c r="Z301" s="49">
        <f t="shared" si="87"/>
        <v>2262531.5930499998</v>
      </c>
      <c r="AA301" s="49">
        <f t="shared" si="81"/>
        <v>2262531.5930499998</v>
      </c>
      <c r="AB301" s="49">
        <v>82774228.924400002</v>
      </c>
      <c r="AC301" s="50">
        <f t="shared" si="84"/>
        <v>235872200.04934999</v>
      </c>
    </row>
    <row r="302" spans="1:29" ht="24.9" customHeight="1">
      <c r="A302" s="153"/>
      <c r="B302" s="155"/>
      <c r="C302" s="13">
        <v>7</v>
      </c>
      <c r="D302" s="49" t="s">
        <v>728</v>
      </c>
      <c r="E302" s="49">
        <v>96607597.870399997</v>
      </c>
      <c r="F302" s="49">
        <f t="shared" si="90"/>
        <v>-4907596.13</v>
      </c>
      <c r="G302" s="49">
        <v>17245491.812399998</v>
      </c>
      <c r="H302" s="49">
        <v>7390925.0625</v>
      </c>
      <c r="I302" s="49">
        <v>1265819.0526000001</v>
      </c>
      <c r="J302" s="49">
        <v>3675295.014</v>
      </c>
      <c r="K302" s="49">
        <v>0</v>
      </c>
      <c r="L302" s="49">
        <f t="shared" si="88"/>
        <v>3675295.014</v>
      </c>
      <c r="M302" s="62">
        <v>82174731.366099998</v>
      </c>
      <c r="N302" s="50">
        <f t="shared" si="83"/>
        <v>203452264.04800001</v>
      </c>
      <c r="O302" s="53"/>
      <c r="P302" s="155"/>
      <c r="Q302" s="56">
        <v>14</v>
      </c>
      <c r="R302" s="155"/>
      <c r="S302" s="49" t="s">
        <v>729</v>
      </c>
      <c r="T302" s="49">
        <v>118772292.17120001</v>
      </c>
      <c r="U302" s="49">
        <v>0</v>
      </c>
      <c r="V302" s="49">
        <v>21202127.3413</v>
      </c>
      <c r="W302" s="49">
        <v>9086626.0033999998</v>
      </c>
      <c r="X302" s="49">
        <v>1556236.0896999999</v>
      </c>
      <c r="Y302" s="49">
        <v>4518518.4480999997</v>
      </c>
      <c r="Z302" s="49">
        <f t="shared" si="87"/>
        <v>2259259.2240499998</v>
      </c>
      <c r="AA302" s="49">
        <f t="shared" si="81"/>
        <v>2259259.2240499998</v>
      </c>
      <c r="AB302" s="49">
        <v>83613228.958399996</v>
      </c>
      <c r="AC302" s="50">
        <f t="shared" si="84"/>
        <v>236489769.78805006</v>
      </c>
    </row>
    <row r="303" spans="1:29" ht="24.9" customHeight="1">
      <c r="A303" s="153"/>
      <c r="B303" s="155"/>
      <c r="C303" s="13">
        <v>8</v>
      </c>
      <c r="D303" s="49" t="s">
        <v>730</v>
      </c>
      <c r="E303" s="49">
        <v>103629443.978</v>
      </c>
      <c r="F303" s="49">
        <f t="shared" si="90"/>
        <v>-4907596.13</v>
      </c>
      <c r="G303" s="49">
        <v>18498966.613899998</v>
      </c>
      <c r="H303" s="49">
        <v>7928128.5488</v>
      </c>
      <c r="I303" s="49">
        <v>1357824.0996000001</v>
      </c>
      <c r="J303" s="49">
        <v>3942430.8972</v>
      </c>
      <c r="K303" s="49">
        <v>0</v>
      </c>
      <c r="L303" s="49">
        <f t="shared" si="88"/>
        <v>3942430.8972</v>
      </c>
      <c r="M303" s="62">
        <v>89453264.651099995</v>
      </c>
      <c r="N303" s="50">
        <f t="shared" si="83"/>
        <v>219902462.6586</v>
      </c>
      <c r="O303" s="53"/>
      <c r="P303" s="155"/>
      <c r="Q303" s="56">
        <v>15</v>
      </c>
      <c r="R303" s="155"/>
      <c r="S303" s="49" t="s">
        <v>731</v>
      </c>
      <c r="T303" s="49">
        <v>93862923.921700001</v>
      </c>
      <c r="U303" s="49">
        <v>0</v>
      </c>
      <c r="V303" s="49">
        <v>16755538.0909</v>
      </c>
      <c r="W303" s="49">
        <v>7180944.8960999995</v>
      </c>
      <c r="X303" s="49">
        <v>1229856.4508</v>
      </c>
      <c r="Y303" s="49">
        <v>3570877.9007000001</v>
      </c>
      <c r="Z303" s="49">
        <f t="shared" si="87"/>
        <v>1785438.9503500001</v>
      </c>
      <c r="AA303" s="49">
        <f t="shared" si="81"/>
        <v>1785438.9503500001</v>
      </c>
      <c r="AB303" s="49">
        <v>73154207.176799998</v>
      </c>
      <c r="AC303" s="50">
        <f t="shared" si="84"/>
        <v>193968909.48664999</v>
      </c>
    </row>
    <row r="304" spans="1:29" ht="24.9" customHeight="1">
      <c r="A304" s="153"/>
      <c r="B304" s="155"/>
      <c r="C304" s="13">
        <v>9</v>
      </c>
      <c r="D304" s="49" t="s">
        <v>732</v>
      </c>
      <c r="E304" s="49">
        <v>94477153.585999995</v>
      </c>
      <c r="F304" s="49">
        <f t="shared" si="90"/>
        <v>-4907596.13</v>
      </c>
      <c r="G304" s="49">
        <v>16865184.670299999</v>
      </c>
      <c r="H304" s="49">
        <v>7227936.2873</v>
      </c>
      <c r="I304" s="49">
        <v>1237904.5093</v>
      </c>
      <c r="J304" s="49">
        <v>3594245.3716000002</v>
      </c>
      <c r="K304" s="49">
        <v>0</v>
      </c>
      <c r="L304" s="49">
        <f t="shared" si="88"/>
        <v>3594245.3716000002</v>
      </c>
      <c r="M304" s="62">
        <v>80315619.925400004</v>
      </c>
      <c r="N304" s="50">
        <f t="shared" si="83"/>
        <v>198810448.21990001</v>
      </c>
      <c r="O304" s="53"/>
      <c r="P304" s="155"/>
      <c r="Q304" s="56">
        <v>16</v>
      </c>
      <c r="R304" s="155"/>
      <c r="S304" s="49" t="s">
        <v>733</v>
      </c>
      <c r="T304" s="49">
        <v>119598413.1664</v>
      </c>
      <c r="U304" s="49">
        <v>0</v>
      </c>
      <c r="V304" s="49">
        <v>21349598.7947</v>
      </c>
      <c r="W304" s="49">
        <v>9149828.0548999999</v>
      </c>
      <c r="X304" s="49">
        <v>1567060.4939999999</v>
      </c>
      <c r="Y304" s="49">
        <v>4549947.0152000003</v>
      </c>
      <c r="Z304" s="49">
        <f t="shared" si="87"/>
        <v>2274973.5076000001</v>
      </c>
      <c r="AA304" s="49">
        <f t="shared" si="81"/>
        <v>2274973.5076000001</v>
      </c>
      <c r="AB304" s="49">
        <v>85387224.453600004</v>
      </c>
      <c r="AC304" s="50">
        <f t="shared" si="84"/>
        <v>239327098.47119999</v>
      </c>
    </row>
    <row r="305" spans="1:29" ht="24.9" customHeight="1">
      <c r="A305" s="153"/>
      <c r="B305" s="155"/>
      <c r="C305" s="13">
        <v>10</v>
      </c>
      <c r="D305" s="49" t="s">
        <v>734</v>
      </c>
      <c r="E305" s="49">
        <v>89599619.961600006</v>
      </c>
      <c r="F305" s="49">
        <f t="shared" si="90"/>
        <v>-4907596.13</v>
      </c>
      <c r="G305" s="49">
        <v>15994492.633199999</v>
      </c>
      <c r="H305" s="49">
        <v>6854782.5570999999</v>
      </c>
      <c r="I305" s="49">
        <v>1173995.7161999999</v>
      </c>
      <c r="J305" s="49">
        <v>3408686.7261000001</v>
      </c>
      <c r="K305" s="49">
        <v>0</v>
      </c>
      <c r="L305" s="49">
        <f t="shared" si="88"/>
        <v>3408686.7261000001</v>
      </c>
      <c r="M305" s="62">
        <v>82449118.295599997</v>
      </c>
      <c r="N305" s="50">
        <f t="shared" si="83"/>
        <v>194573099.75980002</v>
      </c>
      <c r="O305" s="53"/>
      <c r="P305" s="156"/>
      <c r="Q305" s="56">
        <v>17</v>
      </c>
      <c r="R305" s="156"/>
      <c r="S305" s="49" t="s">
        <v>735</v>
      </c>
      <c r="T305" s="49">
        <v>127073846.38950001</v>
      </c>
      <c r="U305" s="49">
        <v>0</v>
      </c>
      <c r="V305" s="49">
        <v>22684043.758400001</v>
      </c>
      <c r="W305" s="49">
        <v>9721733.0393000003</v>
      </c>
      <c r="X305" s="49">
        <v>1665008.7508</v>
      </c>
      <c r="Y305" s="49">
        <v>4834338.9582000002</v>
      </c>
      <c r="Z305" s="49">
        <f t="shared" si="87"/>
        <v>2417169.4791000001</v>
      </c>
      <c r="AA305" s="49">
        <f t="shared" si="81"/>
        <v>2417169.4791000001</v>
      </c>
      <c r="AB305" s="49">
        <v>77979097.341800004</v>
      </c>
      <c r="AC305" s="50">
        <f t="shared" si="84"/>
        <v>241540898.75890005</v>
      </c>
    </row>
    <row r="306" spans="1:29" ht="24.9" customHeight="1">
      <c r="A306" s="153"/>
      <c r="B306" s="156"/>
      <c r="C306" s="13">
        <v>11</v>
      </c>
      <c r="D306" s="49" t="s">
        <v>736</v>
      </c>
      <c r="E306" s="49">
        <v>122288950.2172</v>
      </c>
      <c r="F306" s="49">
        <f t="shared" si="90"/>
        <v>-4907596.13</v>
      </c>
      <c r="G306" s="49">
        <v>21829888.499600001</v>
      </c>
      <c r="H306" s="49">
        <v>9355666.4998000003</v>
      </c>
      <c r="I306" s="49">
        <v>1602313.7571</v>
      </c>
      <c r="J306" s="49">
        <v>4652304.5691999998</v>
      </c>
      <c r="K306" s="49">
        <v>0</v>
      </c>
      <c r="L306" s="49">
        <f t="shared" si="88"/>
        <v>4652304.5691999998</v>
      </c>
      <c r="M306" s="62">
        <v>99044807.7553</v>
      </c>
      <c r="N306" s="50">
        <f t="shared" si="83"/>
        <v>253866335.16819999</v>
      </c>
      <c r="O306" s="53"/>
      <c r="P306" s="13"/>
      <c r="Q306" s="149" t="s">
        <v>737</v>
      </c>
      <c r="R306" s="150"/>
      <c r="S306" s="50"/>
      <c r="T306" s="50">
        <f t="shared" ref="T306:Y306" si="91">SUM(T289:T305)</f>
        <v>1898033575.1373997</v>
      </c>
      <c r="U306" s="50">
        <f t="shared" si="91"/>
        <v>0</v>
      </c>
      <c r="V306" s="50">
        <f t="shared" si="91"/>
        <v>338819339.27950007</v>
      </c>
      <c r="W306" s="50">
        <f t="shared" si="91"/>
        <v>145208288.26249999</v>
      </c>
      <c r="X306" s="50">
        <f t="shared" si="91"/>
        <v>24869338.590399995</v>
      </c>
      <c r="Y306" s="50">
        <f t="shared" si="91"/>
        <v>72207916.238299996</v>
      </c>
      <c r="Z306" s="50">
        <f t="shared" ref="Z306:AC306" si="92">SUM(Z289:Z305)</f>
        <v>36103958.119149998</v>
      </c>
      <c r="AA306" s="50">
        <f t="shared" si="81"/>
        <v>36103958.119149998</v>
      </c>
      <c r="AB306" s="50">
        <f t="shared" si="92"/>
        <v>1394373220.9065001</v>
      </c>
      <c r="AC306" s="50">
        <f t="shared" si="92"/>
        <v>3837407720.2954502</v>
      </c>
    </row>
    <row r="307" spans="1:29" ht="24.9" customHeight="1">
      <c r="A307" s="13"/>
      <c r="B307" s="148" t="s">
        <v>738</v>
      </c>
      <c r="C307" s="149"/>
      <c r="D307" s="50"/>
      <c r="E307" s="50">
        <f>SUM(E296:E306)</f>
        <v>1218215795.2685001</v>
      </c>
      <c r="F307" s="50">
        <f t="shared" ref="F307:N307" si="93">SUM(F296:F306)</f>
        <v>-53983557.430000007</v>
      </c>
      <c r="G307" s="50">
        <f t="shared" si="93"/>
        <v>217464578.2137</v>
      </c>
      <c r="H307" s="50">
        <f t="shared" si="93"/>
        <v>93199104.948599994</v>
      </c>
      <c r="I307" s="50">
        <f t="shared" si="93"/>
        <v>15961899.4551</v>
      </c>
      <c r="J307" s="50">
        <f t="shared" si="93"/>
        <v>46345241.336900003</v>
      </c>
      <c r="K307" s="50">
        <f t="shared" si="93"/>
        <v>0</v>
      </c>
      <c r="L307" s="50">
        <f t="shared" si="93"/>
        <v>46345241.336900003</v>
      </c>
      <c r="M307" s="50">
        <f t="shared" si="93"/>
        <v>1016880504.2193</v>
      </c>
      <c r="N307" s="50">
        <f t="shared" si="93"/>
        <v>2554083566.0121002</v>
      </c>
      <c r="O307" s="53"/>
      <c r="P307" s="154">
        <v>32</v>
      </c>
      <c r="Q307" s="56">
        <v>1</v>
      </c>
      <c r="R307" s="154" t="s">
        <v>121</v>
      </c>
      <c r="S307" s="49" t="s">
        <v>739</v>
      </c>
      <c r="T307" s="49">
        <v>84549418.952500001</v>
      </c>
      <c r="U307" s="49">
        <v>0</v>
      </c>
      <c r="V307" s="49">
        <v>15092977.6171</v>
      </c>
      <c r="W307" s="49">
        <v>6468418.9786999999</v>
      </c>
      <c r="X307" s="49">
        <v>1107824.5164000001</v>
      </c>
      <c r="Y307" s="49">
        <v>3216559.202</v>
      </c>
      <c r="Z307" s="49">
        <f t="shared" si="87"/>
        <v>1608279.601</v>
      </c>
      <c r="AA307" s="49">
        <f t="shared" si="81"/>
        <v>1608279.601</v>
      </c>
      <c r="AB307" s="49">
        <v>153835218.8897</v>
      </c>
      <c r="AC307" s="50">
        <f t="shared" si="84"/>
        <v>262662138.55540001</v>
      </c>
    </row>
    <row r="308" spans="1:29" ht="24.9" customHeight="1">
      <c r="A308" s="153">
        <v>16</v>
      </c>
      <c r="B308" s="154" t="s">
        <v>740</v>
      </c>
      <c r="C308" s="13">
        <v>1</v>
      </c>
      <c r="D308" s="49" t="s">
        <v>741</v>
      </c>
      <c r="E308" s="49">
        <v>95592804.648499995</v>
      </c>
      <c r="F308" s="49">
        <v>0</v>
      </c>
      <c r="G308" s="49">
        <v>17064340.3442</v>
      </c>
      <c r="H308" s="49">
        <v>7313288.7188999997</v>
      </c>
      <c r="I308" s="49">
        <v>1252522.5353000001</v>
      </c>
      <c r="J308" s="49">
        <v>3636688.6875</v>
      </c>
      <c r="K308" s="49">
        <f>J308/2</f>
        <v>1818344.34375</v>
      </c>
      <c r="L308" s="49">
        <f t="shared" si="88"/>
        <v>1818344.34375</v>
      </c>
      <c r="M308" s="62">
        <v>80487346.747999996</v>
      </c>
      <c r="N308" s="50">
        <f t="shared" si="83"/>
        <v>203528647.33864999</v>
      </c>
      <c r="O308" s="53"/>
      <c r="P308" s="155"/>
      <c r="Q308" s="56">
        <v>2</v>
      </c>
      <c r="R308" s="155"/>
      <c r="S308" s="49" t="s">
        <v>742</v>
      </c>
      <c r="T308" s="49">
        <v>105637932.6592</v>
      </c>
      <c r="U308" s="49">
        <v>0</v>
      </c>
      <c r="V308" s="49">
        <v>18857503.3737</v>
      </c>
      <c r="W308" s="49">
        <v>8081787.1601</v>
      </c>
      <c r="X308" s="49">
        <v>1384140.6968</v>
      </c>
      <c r="Y308" s="49">
        <v>4018840.9166999999</v>
      </c>
      <c r="Z308" s="49">
        <f t="shared" si="87"/>
        <v>2009420.45835</v>
      </c>
      <c r="AA308" s="49">
        <f t="shared" si="81"/>
        <v>2009420.45835</v>
      </c>
      <c r="AB308" s="49">
        <v>167063068.7773</v>
      </c>
      <c r="AC308" s="50">
        <f t="shared" si="84"/>
        <v>303033853.12545002</v>
      </c>
    </row>
    <row r="309" spans="1:29" ht="24.9" customHeight="1">
      <c r="A309" s="153"/>
      <c r="B309" s="155"/>
      <c r="C309" s="13">
        <v>2</v>
      </c>
      <c r="D309" s="49" t="s">
        <v>743</v>
      </c>
      <c r="E309" s="49">
        <v>89957647.662599996</v>
      </c>
      <c r="F309" s="49">
        <v>0</v>
      </c>
      <c r="G309" s="49">
        <v>16058404.4157</v>
      </c>
      <c r="H309" s="49">
        <v>6882173.3211000003</v>
      </c>
      <c r="I309" s="49">
        <v>1178686.8409</v>
      </c>
      <c r="J309" s="49">
        <v>3422307.3672000002</v>
      </c>
      <c r="K309" s="49">
        <f t="shared" ref="K309:K334" si="94">J309/2</f>
        <v>1711153.6836000001</v>
      </c>
      <c r="L309" s="49">
        <f t="shared" si="88"/>
        <v>1711153.6836000001</v>
      </c>
      <c r="M309" s="62">
        <v>76527535.374699995</v>
      </c>
      <c r="N309" s="50">
        <f t="shared" si="83"/>
        <v>192315601.29860002</v>
      </c>
      <c r="O309" s="53"/>
      <c r="P309" s="155"/>
      <c r="Q309" s="56">
        <v>3</v>
      </c>
      <c r="R309" s="155"/>
      <c r="S309" s="49" t="s">
        <v>744</v>
      </c>
      <c r="T309" s="49">
        <v>97314694.337300003</v>
      </c>
      <c r="U309" s="49">
        <v>0</v>
      </c>
      <c r="V309" s="49">
        <v>17371716.1116</v>
      </c>
      <c r="W309" s="49">
        <v>7445021.1907000002</v>
      </c>
      <c r="X309" s="49">
        <v>1275083.9158000001</v>
      </c>
      <c r="Y309" s="49">
        <v>3702195.4665999999</v>
      </c>
      <c r="Z309" s="49">
        <f t="shared" si="87"/>
        <v>1851097.7333</v>
      </c>
      <c r="AA309" s="49">
        <f t="shared" si="81"/>
        <v>1851097.7333</v>
      </c>
      <c r="AB309" s="49">
        <v>152116740.7498</v>
      </c>
      <c r="AC309" s="50">
        <f t="shared" si="84"/>
        <v>277374354.03850001</v>
      </c>
    </row>
    <row r="310" spans="1:29" ht="24.9" customHeight="1">
      <c r="A310" s="153"/>
      <c r="B310" s="155"/>
      <c r="C310" s="13">
        <v>3</v>
      </c>
      <c r="D310" s="49" t="s">
        <v>745</v>
      </c>
      <c r="E310" s="49">
        <v>82643153.3495</v>
      </c>
      <c r="F310" s="49">
        <v>0</v>
      </c>
      <c r="G310" s="49">
        <v>14752688.772500001</v>
      </c>
      <c r="H310" s="49">
        <v>6322580.9024999999</v>
      </c>
      <c r="I310" s="49">
        <v>1082847.3162</v>
      </c>
      <c r="J310" s="49">
        <v>3144038.1102999998</v>
      </c>
      <c r="K310" s="49">
        <f t="shared" si="94"/>
        <v>1572019.0551499999</v>
      </c>
      <c r="L310" s="49">
        <f t="shared" si="88"/>
        <v>1572019.0551499999</v>
      </c>
      <c r="M310" s="62">
        <v>70132480.004999995</v>
      </c>
      <c r="N310" s="50">
        <f t="shared" si="83"/>
        <v>176505769.40085</v>
      </c>
      <c r="O310" s="53"/>
      <c r="P310" s="155"/>
      <c r="Q310" s="56">
        <v>4</v>
      </c>
      <c r="R310" s="155"/>
      <c r="S310" s="49" t="s">
        <v>746</v>
      </c>
      <c r="T310" s="49">
        <v>103881486.3953</v>
      </c>
      <c r="U310" s="49">
        <v>0</v>
      </c>
      <c r="V310" s="49">
        <v>18543958.887200002</v>
      </c>
      <c r="W310" s="49">
        <v>7947410.9517000001</v>
      </c>
      <c r="X310" s="49">
        <v>1361126.5323000001</v>
      </c>
      <c r="Y310" s="49">
        <v>3952019.483</v>
      </c>
      <c r="Z310" s="49">
        <f t="shared" si="87"/>
        <v>1976009.7415</v>
      </c>
      <c r="AA310" s="49">
        <f t="shared" si="81"/>
        <v>1976009.7415</v>
      </c>
      <c r="AB310" s="49">
        <v>160916801.55649999</v>
      </c>
      <c r="AC310" s="50">
        <f t="shared" si="84"/>
        <v>294626794.06449997</v>
      </c>
    </row>
    <row r="311" spans="1:29" ht="24.9" customHeight="1">
      <c r="A311" s="153"/>
      <c r="B311" s="155"/>
      <c r="C311" s="13">
        <v>4</v>
      </c>
      <c r="D311" s="49" t="s">
        <v>747</v>
      </c>
      <c r="E311" s="49">
        <v>87897368.789100006</v>
      </c>
      <c r="F311" s="49">
        <v>0</v>
      </c>
      <c r="G311" s="49">
        <v>15690622.5515</v>
      </c>
      <c r="H311" s="49">
        <v>6724552.5219999999</v>
      </c>
      <c r="I311" s="49">
        <v>1151691.6529999999</v>
      </c>
      <c r="J311" s="49">
        <v>3343927.0655</v>
      </c>
      <c r="K311" s="49">
        <f t="shared" si="94"/>
        <v>1671963.53275</v>
      </c>
      <c r="L311" s="49">
        <f t="shared" si="88"/>
        <v>1671963.53275</v>
      </c>
      <c r="M311" s="62">
        <v>75678135.836099997</v>
      </c>
      <c r="N311" s="50">
        <f t="shared" si="83"/>
        <v>188814334.88445002</v>
      </c>
      <c r="O311" s="53"/>
      <c r="P311" s="155"/>
      <c r="Q311" s="56">
        <v>5</v>
      </c>
      <c r="R311" s="155"/>
      <c r="S311" s="49" t="s">
        <v>748</v>
      </c>
      <c r="T311" s="49">
        <v>96428008.620000005</v>
      </c>
      <c r="U311" s="49">
        <v>0</v>
      </c>
      <c r="V311" s="49">
        <v>17213433.206099998</v>
      </c>
      <c r="W311" s="49">
        <v>7377185.6597999996</v>
      </c>
      <c r="X311" s="49">
        <v>1263465.9509999999</v>
      </c>
      <c r="Y311" s="49">
        <v>3668462.8031000001</v>
      </c>
      <c r="Z311" s="49">
        <f t="shared" si="87"/>
        <v>1834231.4015500001</v>
      </c>
      <c r="AA311" s="49">
        <f t="shared" si="81"/>
        <v>1834231.4015500001</v>
      </c>
      <c r="AB311" s="49">
        <v>162371292.2714</v>
      </c>
      <c r="AC311" s="50">
        <f t="shared" si="84"/>
        <v>286487617.10985005</v>
      </c>
    </row>
    <row r="312" spans="1:29" ht="24.9" customHeight="1">
      <c r="A312" s="153"/>
      <c r="B312" s="155"/>
      <c r="C312" s="13">
        <v>5</v>
      </c>
      <c r="D312" s="49" t="s">
        <v>749</v>
      </c>
      <c r="E312" s="49">
        <v>94252903.120299995</v>
      </c>
      <c r="F312" s="49">
        <v>0</v>
      </c>
      <c r="G312" s="49">
        <v>16825153.5583</v>
      </c>
      <c r="H312" s="49">
        <v>7210780.0964000002</v>
      </c>
      <c r="I312" s="49">
        <v>1234966.2257999999</v>
      </c>
      <c r="J312" s="49">
        <v>3585714.09</v>
      </c>
      <c r="K312" s="49">
        <f t="shared" si="94"/>
        <v>1792857.0449999999</v>
      </c>
      <c r="L312" s="49">
        <f t="shared" si="88"/>
        <v>1792857.0449999999</v>
      </c>
      <c r="M312" s="62">
        <v>74528270.610300004</v>
      </c>
      <c r="N312" s="50">
        <f t="shared" si="83"/>
        <v>195844930.6561</v>
      </c>
      <c r="O312" s="53"/>
      <c r="P312" s="155"/>
      <c r="Q312" s="56">
        <v>6</v>
      </c>
      <c r="R312" s="155"/>
      <c r="S312" s="49" t="s">
        <v>750</v>
      </c>
      <c r="T312" s="49">
        <v>96411895.661200002</v>
      </c>
      <c r="U312" s="49">
        <v>1E-4</v>
      </c>
      <c r="V312" s="49">
        <v>17210556.870299999</v>
      </c>
      <c r="W312" s="49">
        <v>7375952.9444000004</v>
      </c>
      <c r="X312" s="49">
        <v>1263254.828</v>
      </c>
      <c r="Y312" s="49">
        <v>3667849.8089999999</v>
      </c>
      <c r="Z312" s="49">
        <f t="shared" si="87"/>
        <v>1833924.9044999999</v>
      </c>
      <c r="AA312" s="49">
        <f t="shared" si="81"/>
        <v>1833924.9044999999</v>
      </c>
      <c r="AB312" s="49">
        <v>161612608.41150001</v>
      </c>
      <c r="AC312" s="50">
        <f t="shared" si="84"/>
        <v>285708193.62</v>
      </c>
    </row>
    <row r="313" spans="1:29" ht="24.9" customHeight="1">
      <c r="A313" s="153"/>
      <c r="B313" s="155"/>
      <c r="C313" s="13">
        <v>6</v>
      </c>
      <c r="D313" s="49" t="s">
        <v>751</v>
      </c>
      <c r="E313" s="49">
        <v>94568506.442900002</v>
      </c>
      <c r="F313" s="49">
        <v>0</v>
      </c>
      <c r="G313" s="49">
        <v>16881492.134500001</v>
      </c>
      <c r="H313" s="49">
        <v>7234925.2005000003</v>
      </c>
      <c r="I313" s="49">
        <v>1239101.4772000001</v>
      </c>
      <c r="J313" s="49">
        <v>3597720.7576000001</v>
      </c>
      <c r="K313" s="49">
        <f t="shared" si="94"/>
        <v>1798860.3788000001</v>
      </c>
      <c r="L313" s="49">
        <f t="shared" si="88"/>
        <v>1798860.3788000001</v>
      </c>
      <c r="M313" s="62">
        <v>74763939.384100005</v>
      </c>
      <c r="N313" s="50">
        <f t="shared" si="83"/>
        <v>196486825.01800001</v>
      </c>
      <c r="O313" s="53"/>
      <c r="P313" s="155"/>
      <c r="Q313" s="56">
        <v>7</v>
      </c>
      <c r="R313" s="155"/>
      <c r="S313" s="49" t="s">
        <v>752</v>
      </c>
      <c r="T313" s="49">
        <v>104488433.8448</v>
      </c>
      <c r="U313" s="49">
        <v>0</v>
      </c>
      <c r="V313" s="49">
        <v>18652305.513099998</v>
      </c>
      <c r="W313" s="49">
        <v>7993845.2198999999</v>
      </c>
      <c r="X313" s="49">
        <v>1369079.1745</v>
      </c>
      <c r="Y313" s="49">
        <v>3975109.9125000001</v>
      </c>
      <c r="Z313" s="49">
        <f t="shared" si="87"/>
        <v>1987554.95625</v>
      </c>
      <c r="AA313" s="49">
        <f t="shared" si="81"/>
        <v>1987554.95625</v>
      </c>
      <c r="AB313" s="49">
        <v>167118746.12509999</v>
      </c>
      <c r="AC313" s="50">
        <f t="shared" si="84"/>
        <v>301609964.83364999</v>
      </c>
    </row>
    <row r="314" spans="1:29" ht="24.9" customHeight="1">
      <c r="A314" s="153"/>
      <c r="B314" s="155"/>
      <c r="C314" s="13">
        <v>7</v>
      </c>
      <c r="D314" s="49" t="s">
        <v>753</v>
      </c>
      <c r="E314" s="49">
        <v>84643801.008200005</v>
      </c>
      <c r="F314" s="49">
        <v>0</v>
      </c>
      <c r="G314" s="49">
        <v>15109825.8257</v>
      </c>
      <c r="H314" s="49">
        <v>6475639.6396000003</v>
      </c>
      <c r="I314" s="49">
        <v>1109061.175</v>
      </c>
      <c r="J314" s="49">
        <v>3220149.8294000002</v>
      </c>
      <c r="K314" s="49">
        <f t="shared" si="94"/>
        <v>1610074.9147000001</v>
      </c>
      <c r="L314" s="49">
        <f t="shared" si="88"/>
        <v>1610074.9147000001</v>
      </c>
      <c r="M314" s="62">
        <v>68502637.643000007</v>
      </c>
      <c r="N314" s="50">
        <f t="shared" si="83"/>
        <v>177451040.20620003</v>
      </c>
      <c r="O314" s="53"/>
      <c r="P314" s="155"/>
      <c r="Q314" s="56">
        <v>8</v>
      </c>
      <c r="R314" s="155"/>
      <c r="S314" s="49" t="s">
        <v>754</v>
      </c>
      <c r="T314" s="49">
        <v>101229527.2236</v>
      </c>
      <c r="U314" s="49">
        <v>0</v>
      </c>
      <c r="V314" s="49">
        <v>18070555.747200001</v>
      </c>
      <c r="W314" s="49">
        <v>7744523.8916999996</v>
      </c>
      <c r="X314" s="49">
        <v>1326378.7431999999</v>
      </c>
      <c r="Y314" s="49">
        <v>3851129.5680999998</v>
      </c>
      <c r="Z314" s="49">
        <f t="shared" si="87"/>
        <v>1925564.7840499999</v>
      </c>
      <c r="AA314" s="49">
        <f t="shared" si="81"/>
        <v>1925564.7840499999</v>
      </c>
      <c r="AB314" s="49">
        <v>157696954.9348</v>
      </c>
      <c r="AC314" s="50">
        <f t="shared" si="84"/>
        <v>287993505.32455003</v>
      </c>
    </row>
    <row r="315" spans="1:29" ht="24.9" customHeight="1">
      <c r="A315" s="153"/>
      <c r="B315" s="155"/>
      <c r="C315" s="13">
        <v>8</v>
      </c>
      <c r="D315" s="49" t="s">
        <v>755</v>
      </c>
      <c r="E315" s="49">
        <v>89655315.805500001</v>
      </c>
      <c r="F315" s="49">
        <v>0</v>
      </c>
      <c r="G315" s="49">
        <v>16004434.938300001</v>
      </c>
      <c r="H315" s="49">
        <v>6859043.5449999999</v>
      </c>
      <c r="I315" s="49">
        <v>1174725.4813999999</v>
      </c>
      <c r="J315" s="49">
        <v>3410805.5932</v>
      </c>
      <c r="K315" s="49">
        <f t="shared" si="94"/>
        <v>1705402.7966</v>
      </c>
      <c r="L315" s="49">
        <f t="shared" si="88"/>
        <v>1705402.7966</v>
      </c>
      <c r="M315" s="62">
        <v>73073939.887700006</v>
      </c>
      <c r="N315" s="50">
        <f t="shared" si="83"/>
        <v>188472862.45449999</v>
      </c>
      <c r="O315" s="53"/>
      <c r="P315" s="155"/>
      <c r="Q315" s="56">
        <v>9</v>
      </c>
      <c r="R315" s="155"/>
      <c r="S315" s="49" t="s">
        <v>756</v>
      </c>
      <c r="T315" s="49">
        <v>96555427.954699993</v>
      </c>
      <c r="U315" s="49">
        <v>0</v>
      </c>
      <c r="V315" s="49">
        <v>17236178.923300002</v>
      </c>
      <c r="W315" s="49">
        <v>7386933.8243000004</v>
      </c>
      <c r="X315" s="49">
        <v>1265135.4865000001</v>
      </c>
      <c r="Y315" s="49">
        <v>3673310.2856000001</v>
      </c>
      <c r="Z315" s="49">
        <f t="shared" si="87"/>
        <v>1836655.1428</v>
      </c>
      <c r="AA315" s="49">
        <f t="shared" si="81"/>
        <v>1836655.1428</v>
      </c>
      <c r="AB315" s="49">
        <v>159459590.9711</v>
      </c>
      <c r="AC315" s="50">
        <f t="shared" si="84"/>
        <v>283739922.30269998</v>
      </c>
    </row>
    <row r="316" spans="1:29" ht="24.9" customHeight="1">
      <c r="A316" s="153"/>
      <c r="B316" s="155"/>
      <c r="C316" s="13">
        <v>9</v>
      </c>
      <c r="D316" s="49" t="s">
        <v>757</v>
      </c>
      <c r="E316" s="49">
        <v>100869481.36049999</v>
      </c>
      <c r="F316" s="49">
        <v>0</v>
      </c>
      <c r="G316" s="49">
        <v>18006283.701099999</v>
      </c>
      <c r="H316" s="49">
        <v>7716978.7290000003</v>
      </c>
      <c r="I316" s="49">
        <v>1321661.1751000001</v>
      </c>
      <c r="J316" s="49">
        <v>3837432.1490000002</v>
      </c>
      <c r="K316" s="49">
        <f t="shared" si="94"/>
        <v>1918716.0745000001</v>
      </c>
      <c r="L316" s="49">
        <f t="shared" si="88"/>
        <v>1918716.0745000001</v>
      </c>
      <c r="M316" s="62">
        <v>80980763.244000003</v>
      </c>
      <c r="N316" s="50">
        <f t="shared" si="83"/>
        <v>210813884.28420001</v>
      </c>
      <c r="O316" s="53"/>
      <c r="P316" s="155"/>
      <c r="Q316" s="56">
        <v>10</v>
      </c>
      <c r="R316" s="155"/>
      <c r="S316" s="49" t="s">
        <v>758</v>
      </c>
      <c r="T316" s="49">
        <v>113226779.57099999</v>
      </c>
      <c r="U316" s="49">
        <v>0</v>
      </c>
      <c r="V316" s="49">
        <v>20212193.896600001</v>
      </c>
      <c r="W316" s="49">
        <v>8662368.8127999995</v>
      </c>
      <c r="X316" s="49">
        <v>1483574.9776000001</v>
      </c>
      <c r="Y316" s="49">
        <v>4307547.5176999997</v>
      </c>
      <c r="Z316" s="49">
        <f t="shared" si="87"/>
        <v>2153773.7588499999</v>
      </c>
      <c r="AA316" s="49">
        <f t="shared" si="81"/>
        <v>2153773.7588499999</v>
      </c>
      <c r="AB316" s="49">
        <v>167067708.55630001</v>
      </c>
      <c r="AC316" s="50">
        <f t="shared" si="84"/>
        <v>312806399.57314998</v>
      </c>
    </row>
    <row r="317" spans="1:29" ht="24.9" customHeight="1">
      <c r="A317" s="153"/>
      <c r="B317" s="155"/>
      <c r="C317" s="13">
        <v>10</v>
      </c>
      <c r="D317" s="49" t="s">
        <v>759</v>
      </c>
      <c r="E317" s="49">
        <v>89154504.226799995</v>
      </c>
      <c r="F317" s="49">
        <v>0</v>
      </c>
      <c r="G317" s="49">
        <v>15915034.7031</v>
      </c>
      <c r="H317" s="49">
        <v>6820729.1584000001</v>
      </c>
      <c r="I317" s="49">
        <v>1168163.5044</v>
      </c>
      <c r="J317" s="49">
        <v>3391752.9478000002</v>
      </c>
      <c r="K317" s="49">
        <f t="shared" si="94"/>
        <v>1695876.4739000001</v>
      </c>
      <c r="L317" s="49">
        <f t="shared" si="88"/>
        <v>1695876.4739000001</v>
      </c>
      <c r="M317" s="62">
        <v>75498144.410099998</v>
      </c>
      <c r="N317" s="50">
        <f t="shared" si="83"/>
        <v>190252452.47670001</v>
      </c>
      <c r="O317" s="53"/>
      <c r="P317" s="155"/>
      <c r="Q317" s="56">
        <v>11</v>
      </c>
      <c r="R317" s="155"/>
      <c r="S317" s="49" t="s">
        <v>760</v>
      </c>
      <c r="T317" s="49">
        <v>100839802.8687</v>
      </c>
      <c r="U317" s="49">
        <v>0</v>
      </c>
      <c r="V317" s="49">
        <v>18000985.772100002</v>
      </c>
      <c r="W317" s="49">
        <v>7714708.1880999999</v>
      </c>
      <c r="X317" s="49">
        <v>1321272.3071999999</v>
      </c>
      <c r="Y317" s="49">
        <v>3836303.0740999999</v>
      </c>
      <c r="Z317" s="49">
        <f t="shared" si="87"/>
        <v>1918151.5370499999</v>
      </c>
      <c r="AA317" s="49">
        <f t="shared" si="81"/>
        <v>1918151.5370499999</v>
      </c>
      <c r="AB317" s="49">
        <v>163767705.7529</v>
      </c>
      <c r="AC317" s="50">
        <f t="shared" si="84"/>
        <v>293562626.42605001</v>
      </c>
    </row>
    <row r="318" spans="1:29" ht="24.9" customHeight="1">
      <c r="A318" s="153"/>
      <c r="B318" s="155"/>
      <c r="C318" s="13">
        <v>11</v>
      </c>
      <c r="D318" s="49" t="s">
        <v>761</v>
      </c>
      <c r="E318" s="49">
        <v>109968339.1936</v>
      </c>
      <c r="F318" s="49">
        <v>0</v>
      </c>
      <c r="G318" s="49">
        <v>19630527.360199999</v>
      </c>
      <c r="H318" s="49">
        <v>8413083.1544000003</v>
      </c>
      <c r="I318" s="49">
        <v>1440880.6553</v>
      </c>
      <c r="J318" s="49">
        <v>4183584.9109</v>
      </c>
      <c r="K318" s="49">
        <f t="shared" si="94"/>
        <v>2091792.45545</v>
      </c>
      <c r="L318" s="49">
        <f t="shared" si="88"/>
        <v>2091792.45545</v>
      </c>
      <c r="M318" s="62">
        <v>87191507.393399999</v>
      </c>
      <c r="N318" s="50">
        <f t="shared" si="83"/>
        <v>228736130.21234998</v>
      </c>
      <c r="O318" s="53"/>
      <c r="P318" s="155"/>
      <c r="Q318" s="56">
        <v>12</v>
      </c>
      <c r="R318" s="155"/>
      <c r="S318" s="49" t="s">
        <v>762</v>
      </c>
      <c r="T318" s="49">
        <v>96512341.852300003</v>
      </c>
      <c r="U318" s="49">
        <v>0</v>
      </c>
      <c r="V318" s="49">
        <v>17228487.592099998</v>
      </c>
      <c r="W318" s="49">
        <v>7383637.5395</v>
      </c>
      <c r="X318" s="49">
        <v>1264570.9428000001</v>
      </c>
      <c r="Y318" s="49">
        <v>3671671.1379</v>
      </c>
      <c r="Z318" s="49">
        <f t="shared" si="87"/>
        <v>1835835.56895</v>
      </c>
      <c r="AA318" s="49">
        <f t="shared" si="81"/>
        <v>1835835.56895</v>
      </c>
      <c r="AB318" s="49">
        <v>157511683.76019999</v>
      </c>
      <c r="AC318" s="50">
        <f t="shared" si="84"/>
        <v>281736557.25584996</v>
      </c>
    </row>
    <row r="319" spans="1:29" ht="24.9" customHeight="1">
      <c r="A319" s="153"/>
      <c r="B319" s="155"/>
      <c r="C319" s="13">
        <v>12</v>
      </c>
      <c r="D319" s="49" t="s">
        <v>763</v>
      </c>
      <c r="E319" s="49">
        <v>93395602.742599994</v>
      </c>
      <c r="F319" s="49">
        <v>0</v>
      </c>
      <c r="G319" s="49">
        <v>16672116.251</v>
      </c>
      <c r="H319" s="49">
        <v>7145192.6788999997</v>
      </c>
      <c r="I319" s="49">
        <v>1223733.2879000001</v>
      </c>
      <c r="J319" s="49">
        <v>3553099.3487999998</v>
      </c>
      <c r="K319" s="49">
        <f t="shared" si="94"/>
        <v>1776549.6743999999</v>
      </c>
      <c r="L319" s="49">
        <f t="shared" si="88"/>
        <v>1776549.6743999999</v>
      </c>
      <c r="M319" s="62">
        <v>74772418.980199993</v>
      </c>
      <c r="N319" s="50">
        <f t="shared" si="83"/>
        <v>194985613.61499998</v>
      </c>
      <c r="O319" s="53"/>
      <c r="P319" s="155"/>
      <c r="Q319" s="56">
        <v>13</v>
      </c>
      <c r="R319" s="155"/>
      <c r="S319" s="49" t="s">
        <v>764</v>
      </c>
      <c r="T319" s="49">
        <v>114576924.9551</v>
      </c>
      <c r="U319" s="49">
        <v>0</v>
      </c>
      <c r="V319" s="49">
        <v>20453209.320700001</v>
      </c>
      <c r="W319" s="49">
        <v>8765661.1374999993</v>
      </c>
      <c r="X319" s="49">
        <v>1501265.5090000001</v>
      </c>
      <c r="Y319" s="49">
        <v>4358911.8277000003</v>
      </c>
      <c r="Z319" s="49">
        <f t="shared" si="87"/>
        <v>2179455.9138500001</v>
      </c>
      <c r="AA319" s="49">
        <f t="shared" si="81"/>
        <v>2179455.9138500001</v>
      </c>
      <c r="AB319" s="49">
        <v>174229447.4048</v>
      </c>
      <c r="AC319" s="50">
        <f t="shared" si="84"/>
        <v>321705964.24094999</v>
      </c>
    </row>
    <row r="320" spans="1:29" ht="24.9" customHeight="1">
      <c r="A320" s="153"/>
      <c r="B320" s="155"/>
      <c r="C320" s="13">
        <v>13</v>
      </c>
      <c r="D320" s="49" t="s">
        <v>765</v>
      </c>
      <c r="E320" s="49">
        <v>84371169.371399999</v>
      </c>
      <c r="F320" s="49">
        <v>0</v>
      </c>
      <c r="G320" s="49">
        <v>15061158.155999999</v>
      </c>
      <c r="H320" s="49">
        <v>6454782.0669</v>
      </c>
      <c r="I320" s="49">
        <v>1105488.9680999999</v>
      </c>
      <c r="J320" s="49">
        <v>3209777.9567999998</v>
      </c>
      <c r="K320" s="49">
        <f t="shared" si="94"/>
        <v>1604888.9783999999</v>
      </c>
      <c r="L320" s="49">
        <f t="shared" si="88"/>
        <v>1604888.9783999999</v>
      </c>
      <c r="M320" s="62">
        <v>72401011.9428</v>
      </c>
      <c r="N320" s="50">
        <f t="shared" si="83"/>
        <v>180998499.48360002</v>
      </c>
      <c r="O320" s="53"/>
      <c r="P320" s="155"/>
      <c r="Q320" s="56">
        <v>14</v>
      </c>
      <c r="R320" s="155"/>
      <c r="S320" s="49" t="s">
        <v>766</v>
      </c>
      <c r="T320" s="49">
        <v>140311871.37349999</v>
      </c>
      <c r="U320" s="49">
        <v>0</v>
      </c>
      <c r="V320" s="49">
        <v>25047173.1241</v>
      </c>
      <c r="W320" s="49">
        <v>10734502.7675</v>
      </c>
      <c r="X320" s="49">
        <v>1838462.4398000001</v>
      </c>
      <c r="Y320" s="49">
        <v>5337960.2911</v>
      </c>
      <c r="Z320" s="49">
        <f t="shared" si="87"/>
        <v>2668980.14555</v>
      </c>
      <c r="AA320" s="49">
        <f t="shared" si="81"/>
        <v>2668980.14555</v>
      </c>
      <c r="AB320" s="49">
        <v>201519667.42750001</v>
      </c>
      <c r="AC320" s="50">
        <f t="shared" si="84"/>
        <v>382120657.27794999</v>
      </c>
    </row>
    <row r="321" spans="1:29" ht="24.9" customHeight="1">
      <c r="A321" s="153"/>
      <c r="B321" s="155"/>
      <c r="C321" s="13">
        <v>14</v>
      </c>
      <c r="D321" s="49" t="s">
        <v>767</v>
      </c>
      <c r="E321" s="49">
        <v>82106890.372600004</v>
      </c>
      <c r="F321" s="49">
        <v>0</v>
      </c>
      <c r="G321" s="49">
        <v>14656960.082599999</v>
      </c>
      <c r="H321" s="49">
        <v>6281554.3212000001</v>
      </c>
      <c r="I321" s="49">
        <v>1075820.8306</v>
      </c>
      <c r="J321" s="49">
        <v>3123636.7681999998</v>
      </c>
      <c r="K321" s="49">
        <f t="shared" si="94"/>
        <v>1561818.3840999999</v>
      </c>
      <c r="L321" s="49">
        <f t="shared" si="88"/>
        <v>1561818.3840999999</v>
      </c>
      <c r="M321" s="62">
        <v>69739058.745700002</v>
      </c>
      <c r="N321" s="50">
        <f t="shared" si="83"/>
        <v>175422102.73679999</v>
      </c>
      <c r="O321" s="53"/>
      <c r="P321" s="155"/>
      <c r="Q321" s="56">
        <v>15</v>
      </c>
      <c r="R321" s="155"/>
      <c r="S321" s="49" t="s">
        <v>768</v>
      </c>
      <c r="T321" s="49">
        <v>113279847.04170001</v>
      </c>
      <c r="U321" s="49">
        <v>0</v>
      </c>
      <c r="V321" s="49">
        <v>20221667.009</v>
      </c>
      <c r="W321" s="49">
        <v>8666428.7182</v>
      </c>
      <c r="X321" s="49">
        <v>1484270.304</v>
      </c>
      <c r="Y321" s="49">
        <v>4309566.3920999998</v>
      </c>
      <c r="Z321" s="49">
        <f t="shared" si="87"/>
        <v>2154783.1960499999</v>
      </c>
      <c r="AA321" s="49">
        <f t="shared" si="81"/>
        <v>2154783.1960499999</v>
      </c>
      <c r="AB321" s="49">
        <v>172432892.9842</v>
      </c>
      <c r="AC321" s="50">
        <f t="shared" si="84"/>
        <v>318239889.25314999</v>
      </c>
    </row>
    <row r="322" spans="1:29" ht="24.9" customHeight="1">
      <c r="A322" s="153"/>
      <c r="B322" s="155"/>
      <c r="C322" s="13">
        <v>15</v>
      </c>
      <c r="D322" s="49" t="s">
        <v>769</v>
      </c>
      <c r="E322" s="49">
        <v>73144224.065099999</v>
      </c>
      <c r="F322" s="49">
        <v>0</v>
      </c>
      <c r="G322" s="49">
        <v>13057028.070800001</v>
      </c>
      <c r="H322" s="49">
        <v>5595869.1732000001</v>
      </c>
      <c r="I322" s="49">
        <v>958385.82519999996</v>
      </c>
      <c r="J322" s="49">
        <v>2782665.2141</v>
      </c>
      <c r="K322" s="49">
        <f t="shared" si="94"/>
        <v>1391332.60705</v>
      </c>
      <c r="L322" s="49">
        <f t="shared" si="88"/>
        <v>1391332.60705</v>
      </c>
      <c r="M322" s="62">
        <v>62008227.006099999</v>
      </c>
      <c r="N322" s="50">
        <f t="shared" si="83"/>
        <v>156155066.74745002</v>
      </c>
      <c r="O322" s="53"/>
      <c r="P322" s="155"/>
      <c r="Q322" s="56">
        <v>16</v>
      </c>
      <c r="R322" s="155"/>
      <c r="S322" s="49" t="s">
        <v>770</v>
      </c>
      <c r="T322" s="49">
        <v>114309298.0988</v>
      </c>
      <c r="U322" s="49">
        <v>0</v>
      </c>
      <c r="V322" s="49">
        <v>20405435.057999998</v>
      </c>
      <c r="W322" s="49">
        <v>8745186.4534000009</v>
      </c>
      <c r="X322" s="49">
        <v>1497758.8783</v>
      </c>
      <c r="Y322" s="49">
        <v>4348730.3546000002</v>
      </c>
      <c r="Z322" s="49">
        <f t="shared" si="87"/>
        <v>2174365.1773000001</v>
      </c>
      <c r="AA322" s="49">
        <f t="shared" si="81"/>
        <v>2174365.1773000001</v>
      </c>
      <c r="AB322" s="49">
        <v>172596405.19530001</v>
      </c>
      <c r="AC322" s="50">
        <f t="shared" si="84"/>
        <v>319728448.86110002</v>
      </c>
    </row>
    <row r="323" spans="1:29" ht="24.9" customHeight="1">
      <c r="A323" s="153"/>
      <c r="B323" s="155"/>
      <c r="C323" s="13">
        <v>16</v>
      </c>
      <c r="D323" s="49" t="s">
        <v>771</v>
      </c>
      <c r="E323" s="49">
        <v>79287383.5898</v>
      </c>
      <c r="F323" s="49">
        <v>0</v>
      </c>
      <c r="G323" s="49">
        <v>14153647.898</v>
      </c>
      <c r="H323" s="49">
        <v>6065849.0991000002</v>
      </c>
      <c r="I323" s="49">
        <v>1038877.7176</v>
      </c>
      <c r="J323" s="49">
        <v>3016372.7491000001</v>
      </c>
      <c r="K323" s="49">
        <f t="shared" si="94"/>
        <v>1508186.3745500001</v>
      </c>
      <c r="L323" s="49">
        <f t="shared" si="88"/>
        <v>1508186.3745500001</v>
      </c>
      <c r="M323" s="62">
        <v>68081857.687000006</v>
      </c>
      <c r="N323" s="50">
        <f t="shared" si="83"/>
        <v>170135802.36605</v>
      </c>
      <c r="O323" s="53"/>
      <c r="P323" s="155"/>
      <c r="Q323" s="56">
        <v>17</v>
      </c>
      <c r="R323" s="155"/>
      <c r="S323" s="49" t="s">
        <v>772</v>
      </c>
      <c r="T323" s="49">
        <v>78535593.730900005</v>
      </c>
      <c r="U323" s="49">
        <v>0</v>
      </c>
      <c r="V323" s="49">
        <v>14019445.349300001</v>
      </c>
      <c r="W323" s="49">
        <v>6008333.7211999996</v>
      </c>
      <c r="X323" s="49">
        <v>1029027.2509</v>
      </c>
      <c r="Y323" s="49">
        <v>2987772.0014999998</v>
      </c>
      <c r="Z323" s="49">
        <f t="shared" si="87"/>
        <v>1493886.0007499999</v>
      </c>
      <c r="AA323" s="49">
        <f t="shared" si="81"/>
        <v>1493886.0007499999</v>
      </c>
      <c r="AB323" s="49">
        <v>139105680.5354</v>
      </c>
      <c r="AC323" s="50">
        <f t="shared" si="84"/>
        <v>240191966.58845001</v>
      </c>
    </row>
    <row r="324" spans="1:29" ht="24.9" customHeight="1">
      <c r="A324" s="153"/>
      <c r="B324" s="155"/>
      <c r="C324" s="13">
        <v>17</v>
      </c>
      <c r="D324" s="49" t="s">
        <v>773</v>
      </c>
      <c r="E324" s="49">
        <v>93080544.273599997</v>
      </c>
      <c r="F324" s="49">
        <v>0</v>
      </c>
      <c r="G324" s="49">
        <v>16615874.936899999</v>
      </c>
      <c r="H324" s="49">
        <v>7121089.2586000003</v>
      </c>
      <c r="I324" s="49">
        <v>1219605.1756</v>
      </c>
      <c r="J324" s="49">
        <v>3541113.4093999998</v>
      </c>
      <c r="K324" s="49">
        <f t="shared" si="94"/>
        <v>1770556.7046999999</v>
      </c>
      <c r="L324" s="49">
        <f t="shared" si="88"/>
        <v>1770556.7046999999</v>
      </c>
      <c r="M324" s="62">
        <v>72064707.962799996</v>
      </c>
      <c r="N324" s="50">
        <f t="shared" si="83"/>
        <v>191872378.31220001</v>
      </c>
      <c r="O324" s="53"/>
      <c r="P324" s="155"/>
      <c r="Q324" s="56">
        <v>18</v>
      </c>
      <c r="R324" s="155"/>
      <c r="S324" s="49" t="s">
        <v>774</v>
      </c>
      <c r="T324" s="49">
        <v>96638383.546900004</v>
      </c>
      <c r="U324" s="49">
        <v>0</v>
      </c>
      <c r="V324" s="49">
        <v>17250987.385699999</v>
      </c>
      <c r="W324" s="49">
        <v>7393280.3081999999</v>
      </c>
      <c r="X324" s="49">
        <v>1266222.4276999999</v>
      </c>
      <c r="Y324" s="49">
        <v>3676466.21</v>
      </c>
      <c r="Z324" s="49">
        <f t="shared" si="87"/>
        <v>1838233.105</v>
      </c>
      <c r="AA324" s="49">
        <f t="shared" si="81"/>
        <v>1838233.105</v>
      </c>
      <c r="AB324" s="49">
        <v>162679437.59279999</v>
      </c>
      <c r="AC324" s="50">
        <f t="shared" si="84"/>
        <v>287066544.36629999</v>
      </c>
    </row>
    <row r="325" spans="1:29" ht="24.9" customHeight="1">
      <c r="A325" s="153"/>
      <c r="B325" s="155"/>
      <c r="C325" s="13">
        <v>18</v>
      </c>
      <c r="D325" s="49" t="s">
        <v>775</v>
      </c>
      <c r="E325" s="49">
        <v>100748736.32780001</v>
      </c>
      <c r="F325" s="49">
        <v>0</v>
      </c>
      <c r="G325" s="49">
        <v>17984729.418299999</v>
      </c>
      <c r="H325" s="49">
        <v>7707741.1793</v>
      </c>
      <c r="I325" s="49">
        <v>1320079.0909</v>
      </c>
      <c r="J325" s="49">
        <v>3832838.5805000002</v>
      </c>
      <c r="K325" s="49">
        <f t="shared" si="94"/>
        <v>1916419.2902500001</v>
      </c>
      <c r="L325" s="49">
        <f t="shared" ref="L325:L356" si="95">J325-K325</f>
        <v>1916419.2902500001</v>
      </c>
      <c r="M325" s="62">
        <v>78389206.693499997</v>
      </c>
      <c r="N325" s="50">
        <f t="shared" si="83"/>
        <v>208066912.00005001</v>
      </c>
      <c r="O325" s="53"/>
      <c r="P325" s="155"/>
      <c r="Q325" s="56">
        <v>19</v>
      </c>
      <c r="R325" s="155"/>
      <c r="S325" s="49" t="s">
        <v>776</v>
      </c>
      <c r="T325" s="49">
        <v>76595447.283099994</v>
      </c>
      <c r="U325" s="49">
        <v>0</v>
      </c>
      <c r="V325" s="49">
        <v>13673108.4109</v>
      </c>
      <c r="W325" s="49">
        <v>5859903.6047</v>
      </c>
      <c r="X325" s="49">
        <v>1003606.1205</v>
      </c>
      <c r="Y325" s="49">
        <v>2913961.9624999999</v>
      </c>
      <c r="Z325" s="49">
        <f t="shared" si="87"/>
        <v>1456980.98125</v>
      </c>
      <c r="AA325" s="49">
        <f t="shared" si="81"/>
        <v>1456980.98125</v>
      </c>
      <c r="AB325" s="49">
        <v>143214764.79800001</v>
      </c>
      <c r="AC325" s="50">
        <f t="shared" si="84"/>
        <v>241803811.19845</v>
      </c>
    </row>
    <row r="326" spans="1:29" ht="24.9" customHeight="1">
      <c r="A326" s="153"/>
      <c r="B326" s="155"/>
      <c r="C326" s="13">
        <v>19</v>
      </c>
      <c r="D326" s="49" t="s">
        <v>777</v>
      </c>
      <c r="E326" s="49">
        <v>88270635.347499996</v>
      </c>
      <c r="F326" s="49">
        <v>0</v>
      </c>
      <c r="G326" s="49">
        <v>15757254.633400001</v>
      </c>
      <c r="H326" s="49">
        <v>6753109.1286000004</v>
      </c>
      <c r="I326" s="49">
        <v>1156582.4476999999</v>
      </c>
      <c r="J326" s="49">
        <v>3358127.4467000002</v>
      </c>
      <c r="K326" s="49">
        <f t="shared" si="94"/>
        <v>1679063.7233500001</v>
      </c>
      <c r="L326" s="49">
        <f t="shared" si="95"/>
        <v>1679063.7233500001</v>
      </c>
      <c r="M326" s="62">
        <v>70341430.051599994</v>
      </c>
      <c r="N326" s="50">
        <f t="shared" si="83"/>
        <v>183958075.33215001</v>
      </c>
      <c r="O326" s="53"/>
      <c r="P326" s="155"/>
      <c r="Q326" s="56">
        <v>20</v>
      </c>
      <c r="R326" s="155"/>
      <c r="S326" s="49" t="s">
        <v>778</v>
      </c>
      <c r="T326" s="49">
        <v>82850951.417199999</v>
      </c>
      <c r="U326" s="49">
        <v>0</v>
      </c>
      <c r="V326" s="49">
        <v>14789782.9551</v>
      </c>
      <c r="W326" s="49">
        <v>6338478.4093000004</v>
      </c>
      <c r="X326" s="49">
        <v>1085570.0290000001</v>
      </c>
      <c r="Y326" s="49">
        <v>3151943.4844</v>
      </c>
      <c r="Z326" s="49">
        <f t="shared" si="87"/>
        <v>1575971.7422</v>
      </c>
      <c r="AA326" s="49">
        <f t="shared" si="81"/>
        <v>1575971.7422</v>
      </c>
      <c r="AB326" s="49">
        <v>151397575.00749999</v>
      </c>
      <c r="AC326" s="50">
        <f t="shared" si="84"/>
        <v>258038329.56029999</v>
      </c>
    </row>
    <row r="327" spans="1:29" ht="24.9" customHeight="1">
      <c r="A327" s="153"/>
      <c r="B327" s="155"/>
      <c r="C327" s="13">
        <v>20</v>
      </c>
      <c r="D327" s="49" t="s">
        <v>779</v>
      </c>
      <c r="E327" s="49">
        <v>78419213.642399997</v>
      </c>
      <c r="F327" s="49">
        <v>0</v>
      </c>
      <c r="G327" s="49">
        <v>13998670.255999999</v>
      </c>
      <c r="H327" s="49">
        <v>5999430.1096999999</v>
      </c>
      <c r="I327" s="49">
        <v>1027502.3591</v>
      </c>
      <c r="J327" s="49">
        <v>2983344.4911000002</v>
      </c>
      <c r="K327" s="49">
        <f t="shared" si="94"/>
        <v>1491672.2455500001</v>
      </c>
      <c r="L327" s="49">
        <f t="shared" si="95"/>
        <v>1491672.2455500001</v>
      </c>
      <c r="M327" s="62">
        <v>65063281.477700002</v>
      </c>
      <c r="N327" s="50">
        <f t="shared" si="83"/>
        <v>165999770.09044999</v>
      </c>
      <c r="O327" s="53"/>
      <c r="P327" s="155"/>
      <c r="Q327" s="56">
        <v>21</v>
      </c>
      <c r="R327" s="155"/>
      <c r="S327" s="49" t="s">
        <v>780</v>
      </c>
      <c r="T327" s="49">
        <v>85569952.952800006</v>
      </c>
      <c r="U327" s="49">
        <v>0</v>
      </c>
      <c r="V327" s="49">
        <v>15275153.875800001</v>
      </c>
      <c r="W327" s="49">
        <v>6546494.5181999998</v>
      </c>
      <c r="X327" s="49">
        <v>1121196.2533</v>
      </c>
      <c r="Y327" s="49">
        <v>3255383.9279999998</v>
      </c>
      <c r="Z327" s="49">
        <f t="shared" si="87"/>
        <v>1627691.9639999999</v>
      </c>
      <c r="AA327" s="49">
        <f t="shared" si="81"/>
        <v>1627691.9639999999</v>
      </c>
      <c r="AB327" s="49">
        <v>146785954.68329999</v>
      </c>
      <c r="AC327" s="50">
        <f t="shared" si="84"/>
        <v>256926444.24739999</v>
      </c>
    </row>
    <row r="328" spans="1:29" ht="24.9" customHeight="1">
      <c r="A328" s="153"/>
      <c r="B328" s="155"/>
      <c r="C328" s="13">
        <v>21</v>
      </c>
      <c r="D328" s="49" t="s">
        <v>781</v>
      </c>
      <c r="E328" s="49">
        <v>86250359.273599997</v>
      </c>
      <c r="F328" s="49">
        <v>0</v>
      </c>
      <c r="G328" s="49">
        <v>15396613.697799999</v>
      </c>
      <c r="H328" s="49">
        <v>6598548.7275999999</v>
      </c>
      <c r="I328" s="49">
        <v>1130111.4040000001</v>
      </c>
      <c r="J328" s="49">
        <v>3281268.9929999998</v>
      </c>
      <c r="K328" s="49">
        <f t="shared" si="94"/>
        <v>1640634.4964999999</v>
      </c>
      <c r="L328" s="49">
        <f t="shared" si="95"/>
        <v>1640634.4964999999</v>
      </c>
      <c r="M328" s="62">
        <v>72018150.180600002</v>
      </c>
      <c r="N328" s="50">
        <f t="shared" si="83"/>
        <v>183034417.78010002</v>
      </c>
      <c r="O328" s="53"/>
      <c r="P328" s="155"/>
      <c r="Q328" s="56">
        <v>22</v>
      </c>
      <c r="R328" s="155"/>
      <c r="S328" s="49" t="s">
        <v>782</v>
      </c>
      <c r="T328" s="49">
        <v>158914513.12979999</v>
      </c>
      <c r="U328" s="49">
        <v>0</v>
      </c>
      <c r="V328" s="49">
        <v>28367944.090100002</v>
      </c>
      <c r="W328" s="49">
        <v>12157690.3243</v>
      </c>
      <c r="X328" s="49">
        <v>2082207.0197999999</v>
      </c>
      <c r="Y328" s="49">
        <v>6045670.6369000003</v>
      </c>
      <c r="Z328" s="49">
        <f t="shared" si="87"/>
        <v>3022835.3184500001</v>
      </c>
      <c r="AA328" s="49">
        <f t="shared" si="81"/>
        <v>3022835.3184500001</v>
      </c>
      <c r="AB328" s="49">
        <v>213731245.7256</v>
      </c>
      <c r="AC328" s="50">
        <f t="shared" si="84"/>
        <v>418276435.60804999</v>
      </c>
    </row>
    <row r="329" spans="1:29" ht="24.9" customHeight="1">
      <c r="A329" s="153"/>
      <c r="B329" s="155"/>
      <c r="C329" s="13">
        <v>22</v>
      </c>
      <c r="D329" s="49" t="s">
        <v>783</v>
      </c>
      <c r="E329" s="49">
        <v>83902892.887500003</v>
      </c>
      <c r="F329" s="49">
        <v>0</v>
      </c>
      <c r="G329" s="49">
        <v>14977565.784</v>
      </c>
      <c r="H329" s="49">
        <v>6418956.7646000003</v>
      </c>
      <c r="I329" s="49">
        <v>1099353.2882000001</v>
      </c>
      <c r="J329" s="49">
        <v>3191963.0616000001</v>
      </c>
      <c r="K329" s="49">
        <f t="shared" si="94"/>
        <v>1595981.5308000001</v>
      </c>
      <c r="L329" s="49">
        <f t="shared" si="95"/>
        <v>1595981.5308000001</v>
      </c>
      <c r="M329" s="62">
        <v>68384083.290399998</v>
      </c>
      <c r="N329" s="50">
        <f t="shared" si="83"/>
        <v>176378833.54549998</v>
      </c>
      <c r="O329" s="53"/>
      <c r="P329" s="156"/>
      <c r="Q329" s="56">
        <v>23</v>
      </c>
      <c r="R329" s="156"/>
      <c r="S329" s="49" t="s">
        <v>784</v>
      </c>
      <c r="T329" s="49">
        <v>94059304.009100005</v>
      </c>
      <c r="U329" s="49">
        <v>0</v>
      </c>
      <c r="V329" s="49">
        <v>16790594.0416</v>
      </c>
      <c r="W329" s="49">
        <v>7195968.875</v>
      </c>
      <c r="X329" s="49">
        <v>1232429.5574</v>
      </c>
      <c r="Y329" s="49">
        <v>3578348.8944000001</v>
      </c>
      <c r="Z329" s="49">
        <f t="shared" si="87"/>
        <v>1789174.4472000001</v>
      </c>
      <c r="AA329" s="49">
        <f t="shared" si="81"/>
        <v>1789174.4472000001</v>
      </c>
      <c r="AB329" s="49">
        <v>146003591.95140001</v>
      </c>
      <c r="AC329" s="50">
        <f t="shared" si="84"/>
        <v>267071062.88170004</v>
      </c>
    </row>
    <row r="330" spans="1:29" ht="24.9" customHeight="1">
      <c r="A330" s="153"/>
      <c r="B330" s="155"/>
      <c r="C330" s="13">
        <v>23</v>
      </c>
      <c r="D330" s="49" t="s">
        <v>785</v>
      </c>
      <c r="E330" s="49">
        <v>81155749.163599998</v>
      </c>
      <c r="F330" s="49">
        <v>0</v>
      </c>
      <c r="G330" s="49">
        <v>14487171.181</v>
      </c>
      <c r="H330" s="49">
        <v>6208787.6490000002</v>
      </c>
      <c r="I330" s="49">
        <v>1063358.3256000001</v>
      </c>
      <c r="J330" s="49">
        <v>3087451.9896</v>
      </c>
      <c r="K330" s="49">
        <f t="shared" si="94"/>
        <v>1543725.9948</v>
      </c>
      <c r="L330" s="49">
        <f t="shared" si="95"/>
        <v>1543725.9948</v>
      </c>
      <c r="M330" s="62">
        <v>67075185.640100002</v>
      </c>
      <c r="N330" s="50">
        <f t="shared" si="83"/>
        <v>171533977.95409998</v>
      </c>
      <c r="O330" s="53"/>
      <c r="P330" s="13"/>
      <c r="Q330" s="149" t="s">
        <v>786</v>
      </c>
      <c r="R330" s="150"/>
      <c r="S330" s="50"/>
      <c r="T330" s="50">
        <f t="shared" ref="T330:Y330" si="96">SUM(T307:T329)</f>
        <v>2352717837.4794998</v>
      </c>
      <c r="U330" s="50">
        <f t="shared" si="96"/>
        <v>1E-4</v>
      </c>
      <c r="V330" s="50">
        <f t="shared" si="96"/>
        <v>419985354.13069999</v>
      </c>
      <c r="W330" s="50">
        <f t="shared" si="96"/>
        <v>179993723.1992</v>
      </c>
      <c r="X330" s="50">
        <f t="shared" si="96"/>
        <v>30826923.8618</v>
      </c>
      <c r="Y330" s="50">
        <f t="shared" si="96"/>
        <v>89505715.159500033</v>
      </c>
      <c r="Z330" s="50">
        <f t="shared" ref="Z330:AC330" si="97">SUM(Z307:Z329)</f>
        <v>44752857.579750016</v>
      </c>
      <c r="AA330" s="50">
        <f t="shared" si="81"/>
        <v>44752857.579750016</v>
      </c>
      <c r="AB330" s="50">
        <f t="shared" si="97"/>
        <v>3754234784.0623999</v>
      </c>
      <c r="AC330" s="50">
        <f t="shared" si="97"/>
        <v>6782511480.3134518</v>
      </c>
    </row>
    <row r="331" spans="1:29" ht="24.9" customHeight="1">
      <c r="A331" s="153"/>
      <c r="B331" s="155"/>
      <c r="C331" s="13">
        <v>24</v>
      </c>
      <c r="D331" s="49" t="s">
        <v>787</v>
      </c>
      <c r="E331" s="49">
        <v>83954553.978699997</v>
      </c>
      <c r="F331" s="49">
        <v>0</v>
      </c>
      <c r="G331" s="49">
        <v>14986787.842499999</v>
      </c>
      <c r="H331" s="49">
        <v>6422909.0752999997</v>
      </c>
      <c r="I331" s="49">
        <v>1100030.1873000001</v>
      </c>
      <c r="J331" s="49">
        <v>3193928.4325999999</v>
      </c>
      <c r="K331" s="49">
        <f t="shared" si="94"/>
        <v>1596964.2163</v>
      </c>
      <c r="L331" s="49">
        <f t="shared" si="95"/>
        <v>1596964.2163</v>
      </c>
      <c r="M331" s="62">
        <v>67982342.427399993</v>
      </c>
      <c r="N331" s="50">
        <f t="shared" si="83"/>
        <v>176043587.72750002</v>
      </c>
      <c r="O331" s="53"/>
      <c r="P331" s="154">
        <v>33</v>
      </c>
      <c r="Q331" s="56">
        <v>1</v>
      </c>
      <c r="R331" s="163" t="s">
        <v>122</v>
      </c>
      <c r="S331" s="49" t="s">
        <v>788</v>
      </c>
      <c r="T331" s="49">
        <v>88125388.039499998</v>
      </c>
      <c r="U331" s="49">
        <f>-1564740.79</f>
        <v>-1564740.79</v>
      </c>
      <c r="V331" s="49">
        <v>15731326.4319</v>
      </c>
      <c r="W331" s="49">
        <v>6741997.0422</v>
      </c>
      <c r="X331" s="49">
        <v>1154679.3178000001</v>
      </c>
      <c r="Y331" s="49">
        <v>3352601.7250000001</v>
      </c>
      <c r="Z331" s="49">
        <v>0</v>
      </c>
      <c r="AA331" s="49">
        <f t="shared" si="81"/>
        <v>3352601.7250000001</v>
      </c>
      <c r="AB331" s="49">
        <v>66156341.895999998</v>
      </c>
      <c r="AC331" s="50">
        <f t="shared" si="84"/>
        <v>179697593.66239998</v>
      </c>
    </row>
    <row r="332" spans="1:29" ht="24.9" customHeight="1">
      <c r="A332" s="153"/>
      <c r="B332" s="155"/>
      <c r="C332" s="13">
        <v>25</v>
      </c>
      <c r="D332" s="49" t="s">
        <v>789</v>
      </c>
      <c r="E332" s="49">
        <v>84723399.478799999</v>
      </c>
      <c r="F332" s="49">
        <v>0</v>
      </c>
      <c r="G332" s="49">
        <v>15124035.005999999</v>
      </c>
      <c r="H332" s="49">
        <v>6481729.2883000001</v>
      </c>
      <c r="I332" s="49">
        <v>1110104.1287</v>
      </c>
      <c r="J332" s="49">
        <v>3223178.0370999998</v>
      </c>
      <c r="K332" s="49">
        <f t="shared" si="94"/>
        <v>1611589.0185499999</v>
      </c>
      <c r="L332" s="49">
        <f t="shared" si="95"/>
        <v>1611589.0185499999</v>
      </c>
      <c r="M332" s="62">
        <v>69537628.340900004</v>
      </c>
      <c r="N332" s="50">
        <f t="shared" si="83"/>
        <v>178588485.26125002</v>
      </c>
      <c r="O332" s="53"/>
      <c r="P332" s="155"/>
      <c r="Q332" s="56">
        <v>2</v>
      </c>
      <c r="R332" s="164"/>
      <c r="S332" s="49" t="s">
        <v>790</v>
      </c>
      <c r="T332" s="49">
        <v>100316220.3697</v>
      </c>
      <c r="U332" s="49">
        <f t="shared" ref="U332:U353" si="98">-1564740.79</f>
        <v>-1564740.79</v>
      </c>
      <c r="V332" s="49">
        <v>17907520.683499999</v>
      </c>
      <c r="W332" s="49">
        <v>7674651.7215</v>
      </c>
      <c r="X332" s="49">
        <v>1314411.9698999999</v>
      </c>
      <c r="Y332" s="49">
        <v>3816384.1422999999</v>
      </c>
      <c r="Z332" s="49">
        <v>0</v>
      </c>
      <c r="AA332" s="49">
        <f t="shared" si="81"/>
        <v>3816384.1422999999</v>
      </c>
      <c r="AB332" s="49">
        <v>77416445.517800003</v>
      </c>
      <c r="AC332" s="50">
        <f t="shared" si="84"/>
        <v>206880893.61469996</v>
      </c>
    </row>
    <row r="333" spans="1:29" ht="24.9" customHeight="1">
      <c r="A333" s="153"/>
      <c r="B333" s="155"/>
      <c r="C333" s="13">
        <v>26</v>
      </c>
      <c r="D333" s="49" t="s">
        <v>791</v>
      </c>
      <c r="E333" s="49">
        <v>90131295.470300004</v>
      </c>
      <c r="F333" s="49">
        <v>0</v>
      </c>
      <c r="G333" s="49">
        <v>16089402.4109</v>
      </c>
      <c r="H333" s="49">
        <v>6895458.1760999998</v>
      </c>
      <c r="I333" s="49">
        <v>1180962.0936</v>
      </c>
      <c r="J333" s="49">
        <v>3428913.5444999998</v>
      </c>
      <c r="K333" s="49">
        <f t="shared" si="94"/>
        <v>1714456.7722499999</v>
      </c>
      <c r="L333" s="49">
        <f t="shared" si="95"/>
        <v>1714456.7722499999</v>
      </c>
      <c r="M333" s="62">
        <v>77246381.132300004</v>
      </c>
      <c r="N333" s="50">
        <f t="shared" si="83"/>
        <v>193257956.05544999</v>
      </c>
      <c r="O333" s="53"/>
      <c r="P333" s="155"/>
      <c r="Q333" s="56">
        <v>3</v>
      </c>
      <c r="R333" s="164"/>
      <c r="S333" s="49" t="s">
        <v>792</v>
      </c>
      <c r="T333" s="49">
        <v>108107402.9664</v>
      </c>
      <c r="U333" s="49">
        <f t="shared" si="98"/>
        <v>-1564740.79</v>
      </c>
      <c r="V333" s="49">
        <v>19298330.2951</v>
      </c>
      <c r="W333" s="49">
        <v>8270712.9835999999</v>
      </c>
      <c r="X333" s="49">
        <v>1416497.3916</v>
      </c>
      <c r="Y333" s="49">
        <v>4112788.3092</v>
      </c>
      <c r="Z333" s="49">
        <v>0</v>
      </c>
      <c r="AA333" s="49">
        <f t="shared" si="81"/>
        <v>4112788.3092</v>
      </c>
      <c r="AB333" s="49">
        <v>80478699.646500006</v>
      </c>
      <c r="AC333" s="50">
        <f t="shared" si="84"/>
        <v>220119690.80239999</v>
      </c>
    </row>
    <row r="334" spans="1:29" ht="24.9" customHeight="1">
      <c r="A334" s="153"/>
      <c r="B334" s="156"/>
      <c r="C334" s="13">
        <v>27</v>
      </c>
      <c r="D334" s="49" t="s">
        <v>793</v>
      </c>
      <c r="E334" s="49">
        <v>80630073.306500003</v>
      </c>
      <c r="F334" s="49">
        <v>0</v>
      </c>
      <c r="G334" s="49">
        <v>14393332.4055</v>
      </c>
      <c r="H334" s="49">
        <v>6168571.0310000004</v>
      </c>
      <c r="I334" s="49">
        <v>1056470.5597999999</v>
      </c>
      <c r="J334" s="49">
        <v>3067453.4191000001</v>
      </c>
      <c r="K334" s="49">
        <f t="shared" si="94"/>
        <v>1533726.70955</v>
      </c>
      <c r="L334" s="49">
        <f t="shared" si="95"/>
        <v>1533726.70955</v>
      </c>
      <c r="M334" s="62">
        <v>65066161.340499997</v>
      </c>
      <c r="N334" s="50">
        <f t="shared" si="83"/>
        <v>168848335.35284999</v>
      </c>
      <c r="O334" s="53"/>
      <c r="P334" s="155"/>
      <c r="Q334" s="56">
        <v>4</v>
      </c>
      <c r="R334" s="164"/>
      <c r="S334" s="49" t="s">
        <v>794</v>
      </c>
      <c r="T334" s="49">
        <v>117378944.0774</v>
      </c>
      <c r="U334" s="49">
        <f t="shared" si="98"/>
        <v>-1564740.79</v>
      </c>
      <c r="V334" s="49">
        <v>20953399.770500001</v>
      </c>
      <c r="W334" s="49">
        <v>8980028.4729999993</v>
      </c>
      <c r="X334" s="49">
        <v>1537979.4867</v>
      </c>
      <c r="Y334" s="49">
        <v>4465510.5542000001</v>
      </c>
      <c r="Z334" s="49">
        <v>0</v>
      </c>
      <c r="AA334" s="49">
        <f t="shared" si="81"/>
        <v>4465510.5542000001</v>
      </c>
      <c r="AB334" s="49">
        <v>89073650.2236</v>
      </c>
      <c r="AC334" s="50">
        <f t="shared" si="84"/>
        <v>240824771.79539996</v>
      </c>
    </row>
    <row r="335" spans="1:29" ht="24.9" customHeight="1">
      <c r="A335" s="13"/>
      <c r="B335" s="148" t="s">
        <v>795</v>
      </c>
      <c r="C335" s="149"/>
      <c r="D335" s="50"/>
      <c r="E335" s="50">
        <f>SUM(E308:E334)</f>
        <v>2382776548.8993006</v>
      </c>
      <c r="F335" s="50">
        <f t="shared" ref="F335:O335" si="99">SUM(F308:F334)</f>
        <v>0</v>
      </c>
      <c r="G335" s="50">
        <f t="shared" si="99"/>
        <v>425351156.33579981</v>
      </c>
      <c r="H335" s="50">
        <f t="shared" si="99"/>
        <v>182293352.71520001</v>
      </c>
      <c r="I335" s="50">
        <f t="shared" si="99"/>
        <v>31220773.729499999</v>
      </c>
      <c r="J335" s="50">
        <f t="shared" si="99"/>
        <v>90649254.950600013</v>
      </c>
      <c r="K335" s="50">
        <f t="shared" si="99"/>
        <v>45324627.475300007</v>
      </c>
      <c r="L335" s="50">
        <f t="shared" si="99"/>
        <v>45324627.475300007</v>
      </c>
      <c r="M335" s="50">
        <f t="shared" si="99"/>
        <v>1957535833.4359999</v>
      </c>
      <c r="N335" s="50">
        <f t="shared" si="99"/>
        <v>5024502292.5911007</v>
      </c>
      <c r="O335" s="50">
        <f t="shared" si="99"/>
        <v>0</v>
      </c>
      <c r="P335" s="155"/>
      <c r="Q335" s="56">
        <v>5</v>
      </c>
      <c r="R335" s="164"/>
      <c r="S335" s="49" t="s">
        <v>796</v>
      </c>
      <c r="T335" s="49">
        <v>110418949.64309999</v>
      </c>
      <c r="U335" s="49">
        <f t="shared" si="98"/>
        <v>-1564740.79</v>
      </c>
      <c r="V335" s="49">
        <v>19710966.155699998</v>
      </c>
      <c r="W335" s="49">
        <v>8447556.9239000008</v>
      </c>
      <c r="X335" s="49">
        <v>1446784.8626999999</v>
      </c>
      <c r="Y335" s="49">
        <v>4200727.7275999999</v>
      </c>
      <c r="Z335" s="49">
        <v>0</v>
      </c>
      <c r="AA335" s="49">
        <f t="shared" si="81"/>
        <v>4200727.7275999999</v>
      </c>
      <c r="AB335" s="49">
        <v>78518793.007200003</v>
      </c>
      <c r="AC335" s="50">
        <f t="shared" si="84"/>
        <v>221179037.53019997</v>
      </c>
    </row>
    <row r="336" spans="1:29" ht="24.9" customHeight="1">
      <c r="A336" s="153">
        <v>17</v>
      </c>
      <c r="B336" s="154" t="s">
        <v>797</v>
      </c>
      <c r="C336" s="13">
        <v>1</v>
      </c>
      <c r="D336" s="49" t="s">
        <v>798</v>
      </c>
      <c r="E336" s="49">
        <v>84200225.950200006</v>
      </c>
      <c r="F336" s="49">
        <v>0</v>
      </c>
      <c r="G336" s="49">
        <v>15030642.922900001</v>
      </c>
      <c r="H336" s="49">
        <v>6441704.1097999997</v>
      </c>
      <c r="I336" s="49">
        <v>1103249.1501</v>
      </c>
      <c r="J336" s="49">
        <v>3203274.6639999999</v>
      </c>
      <c r="K336" s="49">
        <v>0</v>
      </c>
      <c r="L336" s="49">
        <f t="shared" si="95"/>
        <v>3203274.6639999999</v>
      </c>
      <c r="M336" s="62">
        <v>72884645.995700002</v>
      </c>
      <c r="N336" s="50">
        <f t="shared" si="83"/>
        <v>182863742.79270002</v>
      </c>
      <c r="O336" s="53"/>
      <c r="P336" s="155"/>
      <c r="Q336" s="56">
        <v>6</v>
      </c>
      <c r="R336" s="164"/>
      <c r="S336" s="49" t="s">
        <v>799</v>
      </c>
      <c r="T336" s="49">
        <v>100052066.78489999</v>
      </c>
      <c r="U336" s="49">
        <f t="shared" si="98"/>
        <v>-1564740.79</v>
      </c>
      <c r="V336" s="49">
        <v>17860366.436999999</v>
      </c>
      <c r="W336" s="49">
        <v>7654442.7587000001</v>
      </c>
      <c r="X336" s="49">
        <v>1310950.8483</v>
      </c>
      <c r="Y336" s="49">
        <v>3806334.8048999999</v>
      </c>
      <c r="Z336" s="49">
        <v>0</v>
      </c>
      <c r="AA336" s="49">
        <f t="shared" ref="AA336:AA399" si="100">Y336-Z336</f>
        <v>3806334.8048999999</v>
      </c>
      <c r="AB336" s="49">
        <v>64639134.1686</v>
      </c>
      <c r="AC336" s="50">
        <f t="shared" si="84"/>
        <v>193758555.0124</v>
      </c>
    </row>
    <row r="337" spans="1:29" ht="24.9" customHeight="1">
      <c r="A337" s="153"/>
      <c r="B337" s="155"/>
      <c r="C337" s="13">
        <v>2</v>
      </c>
      <c r="D337" s="49" t="s">
        <v>800</v>
      </c>
      <c r="E337" s="49">
        <v>99584553.133100003</v>
      </c>
      <c r="F337" s="49">
        <v>0</v>
      </c>
      <c r="G337" s="49">
        <v>17776910.238499999</v>
      </c>
      <c r="H337" s="49">
        <v>7618675.8164999997</v>
      </c>
      <c r="I337" s="49">
        <v>1304825.1636000001</v>
      </c>
      <c r="J337" s="49">
        <v>3788548.9306000001</v>
      </c>
      <c r="K337" s="49">
        <v>0</v>
      </c>
      <c r="L337" s="49">
        <f t="shared" si="95"/>
        <v>3788548.9306000001</v>
      </c>
      <c r="M337" s="62">
        <v>85060066.016200006</v>
      </c>
      <c r="N337" s="50">
        <f t="shared" si="83"/>
        <v>215133579.29850003</v>
      </c>
      <c r="O337" s="53"/>
      <c r="P337" s="155"/>
      <c r="Q337" s="56">
        <v>7</v>
      </c>
      <c r="R337" s="164"/>
      <c r="S337" s="49" t="s">
        <v>801</v>
      </c>
      <c r="T337" s="49">
        <v>114273737.039</v>
      </c>
      <c r="U337" s="49">
        <f t="shared" si="98"/>
        <v>-1564740.79</v>
      </c>
      <c r="V337" s="49">
        <v>20399087.027600002</v>
      </c>
      <c r="W337" s="49">
        <v>8742465.8688999992</v>
      </c>
      <c r="X337" s="49">
        <v>1497292.9328999999</v>
      </c>
      <c r="Y337" s="49">
        <v>4347377.4861000003</v>
      </c>
      <c r="Z337" s="49">
        <v>0</v>
      </c>
      <c r="AA337" s="49">
        <f t="shared" si="100"/>
        <v>4347377.4861000003</v>
      </c>
      <c r="AB337" s="49">
        <v>86368339.091800004</v>
      </c>
      <c r="AC337" s="50">
        <f t="shared" si="84"/>
        <v>234063558.65630001</v>
      </c>
    </row>
    <row r="338" spans="1:29" ht="24.9" customHeight="1">
      <c r="A338" s="153"/>
      <c r="B338" s="155"/>
      <c r="C338" s="13">
        <v>3</v>
      </c>
      <c r="D338" s="49" t="s">
        <v>802</v>
      </c>
      <c r="E338" s="49">
        <v>123587146.31470001</v>
      </c>
      <c r="F338" s="49">
        <v>0</v>
      </c>
      <c r="G338" s="49">
        <v>22061630.419100001</v>
      </c>
      <c r="H338" s="49">
        <v>9454984.4652999993</v>
      </c>
      <c r="I338" s="49">
        <v>1619323.6133000001</v>
      </c>
      <c r="J338" s="49">
        <v>4701692.5444</v>
      </c>
      <c r="K338" s="49">
        <v>0</v>
      </c>
      <c r="L338" s="49">
        <f t="shared" si="95"/>
        <v>4701692.5444</v>
      </c>
      <c r="M338" s="62">
        <v>101902783.7086</v>
      </c>
      <c r="N338" s="50">
        <f t="shared" si="83"/>
        <v>263327561.0654</v>
      </c>
      <c r="O338" s="53"/>
      <c r="P338" s="155"/>
      <c r="Q338" s="56">
        <v>8</v>
      </c>
      <c r="R338" s="164"/>
      <c r="S338" s="49" t="s">
        <v>803</v>
      </c>
      <c r="T338" s="49">
        <v>97511004.975299999</v>
      </c>
      <c r="U338" s="49">
        <f t="shared" si="98"/>
        <v>-1564740.79</v>
      </c>
      <c r="V338" s="49">
        <v>17406759.664900001</v>
      </c>
      <c r="W338" s="49">
        <v>7460039.8563999999</v>
      </c>
      <c r="X338" s="49">
        <v>1277656.1125</v>
      </c>
      <c r="Y338" s="49">
        <v>3709663.8182999999</v>
      </c>
      <c r="Z338" s="49">
        <v>0</v>
      </c>
      <c r="AA338" s="49">
        <f t="shared" si="100"/>
        <v>3709663.8182999999</v>
      </c>
      <c r="AB338" s="49">
        <v>73429915.417300001</v>
      </c>
      <c r="AC338" s="50">
        <f t="shared" si="84"/>
        <v>199230299.05469999</v>
      </c>
    </row>
    <row r="339" spans="1:29" ht="24.9" customHeight="1">
      <c r="A339" s="153"/>
      <c r="B339" s="155"/>
      <c r="C339" s="13">
        <v>4</v>
      </c>
      <c r="D339" s="49" t="s">
        <v>804</v>
      </c>
      <c r="E339" s="49">
        <v>93479229.055999994</v>
      </c>
      <c r="F339" s="49">
        <v>0</v>
      </c>
      <c r="G339" s="49">
        <v>16687044.4443</v>
      </c>
      <c r="H339" s="49">
        <v>7151590.4760999996</v>
      </c>
      <c r="I339" s="49">
        <v>1224829.0172999999</v>
      </c>
      <c r="J339" s="49">
        <v>3556280.7897999999</v>
      </c>
      <c r="K339" s="49">
        <v>0</v>
      </c>
      <c r="L339" s="49">
        <f t="shared" si="95"/>
        <v>3556280.7897999999</v>
      </c>
      <c r="M339" s="62">
        <v>74537047.283099994</v>
      </c>
      <c r="N339" s="50">
        <f t="shared" si="83"/>
        <v>196636021.06659999</v>
      </c>
      <c r="O339" s="53"/>
      <c r="P339" s="155"/>
      <c r="Q339" s="56">
        <v>9</v>
      </c>
      <c r="R339" s="164"/>
      <c r="S339" s="49" t="s">
        <v>805</v>
      </c>
      <c r="T339" s="49">
        <v>110375194.508</v>
      </c>
      <c r="U339" s="49">
        <f t="shared" si="98"/>
        <v>-1564740.79</v>
      </c>
      <c r="V339" s="49">
        <v>19703155.395</v>
      </c>
      <c r="W339" s="49">
        <v>8444209.4550000001</v>
      </c>
      <c r="X339" s="49">
        <v>1446211.5529</v>
      </c>
      <c r="Y339" s="49">
        <v>4199063.1273999996</v>
      </c>
      <c r="Z339" s="49">
        <v>0</v>
      </c>
      <c r="AA339" s="49">
        <f t="shared" si="100"/>
        <v>4199063.1273999996</v>
      </c>
      <c r="AB339" s="49">
        <v>72728188.8442</v>
      </c>
      <c r="AC339" s="50">
        <f t="shared" si="84"/>
        <v>215331282.09249997</v>
      </c>
    </row>
    <row r="340" spans="1:29" ht="24.9" customHeight="1">
      <c r="A340" s="153"/>
      <c r="B340" s="155"/>
      <c r="C340" s="13">
        <v>5</v>
      </c>
      <c r="D340" s="49" t="s">
        <v>806</v>
      </c>
      <c r="E340" s="49">
        <v>80213333.067599997</v>
      </c>
      <c r="F340" s="49">
        <v>0</v>
      </c>
      <c r="G340" s="49">
        <v>14318939.805500001</v>
      </c>
      <c r="H340" s="49">
        <v>6136688.4880999997</v>
      </c>
      <c r="I340" s="49">
        <v>1051010.1432</v>
      </c>
      <c r="J340" s="49">
        <v>3051599.1450999998</v>
      </c>
      <c r="K340" s="49">
        <v>0</v>
      </c>
      <c r="L340" s="49">
        <f t="shared" si="95"/>
        <v>3051599.1450999998</v>
      </c>
      <c r="M340" s="62">
        <v>64627919.3072</v>
      </c>
      <c r="N340" s="50">
        <f t="shared" si="83"/>
        <v>169399489.9567</v>
      </c>
      <c r="O340" s="53"/>
      <c r="P340" s="155"/>
      <c r="Q340" s="56">
        <v>10</v>
      </c>
      <c r="R340" s="164"/>
      <c r="S340" s="49" t="s">
        <v>807</v>
      </c>
      <c r="T340" s="49">
        <v>99653434.0669</v>
      </c>
      <c r="U340" s="49">
        <f t="shared" si="98"/>
        <v>-1564740.79</v>
      </c>
      <c r="V340" s="49">
        <v>17789206.2236</v>
      </c>
      <c r="W340" s="49">
        <v>7623945.5244000005</v>
      </c>
      <c r="X340" s="49">
        <v>1305727.6889</v>
      </c>
      <c r="Y340" s="49">
        <v>3791169.4051000001</v>
      </c>
      <c r="Z340" s="49">
        <v>0</v>
      </c>
      <c r="AA340" s="49">
        <f t="shared" si="100"/>
        <v>3791169.4051000001</v>
      </c>
      <c r="AB340" s="49">
        <v>69297152.282600001</v>
      </c>
      <c r="AC340" s="50">
        <f t="shared" si="84"/>
        <v>197895894.40149999</v>
      </c>
    </row>
    <row r="341" spans="1:29" ht="24.9" customHeight="1">
      <c r="A341" s="153"/>
      <c r="B341" s="155"/>
      <c r="C341" s="13">
        <v>6</v>
      </c>
      <c r="D341" s="49" t="s">
        <v>808</v>
      </c>
      <c r="E341" s="49">
        <v>78687149.623999998</v>
      </c>
      <c r="F341" s="49">
        <v>0</v>
      </c>
      <c r="G341" s="49">
        <v>14046499.7009</v>
      </c>
      <c r="H341" s="49">
        <v>6019928.4431999996</v>
      </c>
      <c r="I341" s="49">
        <v>1031013.0402</v>
      </c>
      <c r="J341" s="49">
        <v>2993537.7242000001</v>
      </c>
      <c r="K341" s="49">
        <v>0</v>
      </c>
      <c r="L341" s="49">
        <f t="shared" si="95"/>
        <v>2993537.7242000001</v>
      </c>
      <c r="M341" s="62">
        <v>67344109.920699999</v>
      </c>
      <c r="N341" s="50">
        <f t="shared" si="83"/>
        <v>170122238.45319998</v>
      </c>
      <c r="O341" s="53"/>
      <c r="P341" s="155"/>
      <c r="Q341" s="56">
        <v>11</v>
      </c>
      <c r="R341" s="164"/>
      <c r="S341" s="49" t="s">
        <v>809</v>
      </c>
      <c r="T341" s="49">
        <v>92409338.737200007</v>
      </c>
      <c r="U341" s="49">
        <f t="shared" si="98"/>
        <v>-1564740.79</v>
      </c>
      <c r="V341" s="49">
        <v>16496057.5536</v>
      </c>
      <c r="W341" s="49">
        <v>7069738.9516000003</v>
      </c>
      <c r="X341" s="49">
        <v>1210810.58</v>
      </c>
      <c r="Y341" s="49">
        <v>3515578.3746000002</v>
      </c>
      <c r="Z341" s="49">
        <v>0</v>
      </c>
      <c r="AA341" s="49">
        <f t="shared" si="100"/>
        <v>3515578.3746000002</v>
      </c>
      <c r="AB341" s="49">
        <v>70775641.854399994</v>
      </c>
      <c r="AC341" s="50">
        <f t="shared" si="84"/>
        <v>189912425.26139998</v>
      </c>
    </row>
    <row r="342" spans="1:29" ht="24.9" customHeight="1">
      <c r="A342" s="153"/>
      <c r="B342" s="155"/>
      <c r="C342" s="13">
        <v>7</v>
      </c>
      <c r="D342" s="49" t="s">
        <v>810</v>
      </c>
      <c r="E342" s="49">
        <v>110455155.4718</v>
      </c>
      <c r="F342" s="49">
        <v>0</v>
      </c>
      <c r="G342" s="49">
        <v>19717429.284299999</v>
      </c>
      <c r="H342" s="49">
        <v>8450326.8361000009</v>
      </c>
      <c r="I342" s="49">
        <v>1447259.2563</v>
      </c>
      <c r="J342" s="49">
        <v>4202105.1255000001</v>
      </c>
      <c r="K342" s="49">
        <v>0</v>
      </c>
      <c r="L342" s="49">
        <f t="shared" si="95"/>
        <v>4202105.1255000001</v>
      </c>
      <c r="M342" s="62">
        <v>91146496.087400004</v>
      </c>
      <c r="N342" s="50">
        <f t="shared" si="83"/>
        <v>235418772.0614</v>
      </c>
      <c r="O342" s="53"/>
      <c r="P342" s="155"/>
      <c r="Q342" s="56">
        <v>12</v>
      </c>
      <c r="R342" s="164"/>
      <c r="S342" s="49" t="s">
        <v>811</v>
      </c>
      <c r="T342" s="49">
        <v>110024561.1402</v>
      </c>
      <c r="U342" s="49">
        <f t="shared" si="98"/>
        <v>-1564740.79</v>
      </c>
      <c r="V342" s="49">
        <v>19640563.5803</v>
      </c>
      <c r="W342" s="49">
        <v>8417384.3915999997</v>
      </c>
      <c r="X342" s="49">
        <v>1441617.3139</v>
      </c>
      <c r="Y342" s="49">
        <v>4185723.7927000001</v>
      </c>
      <c r="Z342" s="49">
        <v>0</v>
      </c>
      <c r="AA342" s="49">
        <f t="shared" si="100"/>
        <v>4185723.7927000001</v>
      </c>
      <c r="AB342" s="49">
        <v>73218085.5079</v>
      </c>
      <c r="AC342" s="50">
        <f t="shared" si="84"/>
        <v>215363194.9366</v>
      </c>
    </row>
    <row r="343" spans="1:29" ht="24.9" customHeight="1">
      <c r="A343" s="153"/>
      <c r="B343" s="155"/>
      <c r="C343" s="13">
        <v>8</v>
      </c>
      <c r="D343" s="49" t="s">
        <v>812</v>
      </c>
      <c r="E343" s="49">
        <v>92701588.273900002</v>
      </c>
      <c r="F343" s="49">
        <v>0</v>
      </c>
      <c r="G343" s="49">
        <v>16548227.228700001</v>
      </c>
      <c r="H343" s="49">
        <v>7092097.3838</v>
      </c>
      <c r="I343" s="49">
        <v>1214639.834</v>
      </c>
      <c r="J343" s="49">
        <v>3526696.5816000002</v>
      </c>
      <c r="K343" s="49">
        <v>0</v>
      </c>
      <c r="L343" s="49">
        <f t="shared" si="95"/>
        <v>3526696.5816000002</v>
      </c>
      <c r="M343" s="62">
        <v>76121611.802000001</v>
      </c>
      <c r="N343" s="50">
        <f t="shared" si="83"/>
        <v>197204861.104</v>
      </c>
      <c r="O343" s="53"/>
      <c r="P343" s="155"/>
      <c r="Q343" s="56">
        <v>13</v>
      </c>
      <c r="R343" s="164"/>
      <c r="S343" s="49" t="s">
        <v>813</v>
      </c>
      <c r="T343" s="49">
        <v>115437966.88169999</v>
      </c>
      <c r="U343" s="49">
        <f t="shared" si="98"/>
        <v>-1564740.79</v>
      </c>
      <c r="V343" s="49">
        <v>20606914.534600001</v>
      </c>
      <c r="W343" s="49">
        <v>8831534.8005999997</v>
      </c>
      <c r="X343" s="49">
        <v>1512547.4713999999</v>
      </c>
      <c r="Y343" s="49">
        <v>4391668.9106000001</v>
      </c>
      <c r="Z343" s="49">
        <v>0</v>
      </c>
      <c r="AA343" s="49">
        <f t="shared" si="100"/>
        <v>4391668.9106000001</v>
      </c>
      <c r="AB343" s="49">
        <v>82567080.165900007</v>
      </c>
      <c r="AC343" s="50">
        <f t="shared" si="84"/>
        <v>231782971.97479999</v>
      </c>
    </row>
    <row r="344" spans="1:29" ht="24.9" customHeight="1">
      <c r="A344" s="153"/>
      <c r="B344" s="155"/>
      <c r="C344" s="13">
        <v>9</v>
      </c>
      <c r="D344" s="49" t="s">
        <v>814</v>
      </c>
      <c r="E344" s="49">
        <v>81200439.244499996</v>
      </c>
      <c r="F344" s="49">
        <v>0</v>
      </c>
      <c r="G344" s="49">
        <v>14495148.839500001</v>
      </c>
      <c r="H344" s="49">
        <v>6212206.6454999996</v>
      </c>
      <c r="I344" s="49">
        <v>1063943.8858</v>
      </c>
      <c r="J344" s="49">
        <v>3089152.1584999999</v>
      </c>
      <c r="K344" s="49">
        <v>0</v>
      </c>
      <c r="L344" s="49">
        <f t="shared" si="95"/>
        <v>3089152.1584999999</v>
      </c>
      <c r="M344" s="62">
        <v>68910435.308400005</v>
      </c>
      <c r="N344" s="50">
        <f t="shared" si="83"/>
        <v>174971326.08219999</v>
      </c>
      <c r="O344" s="53"/>
      <c r="P344" s="155"/>
      <c r="Q344" s="56">
        <v>14</v>
      </c>
      <c r="R344" s="164"/>
      <c r="S344" s="49" t="s">
        <v>815</v>
      </c>
      <c r="T344" s="49">
        <v>104015723.678</v>
      </c>
      <c r="U344" s="49">
        <f t="shared" si="98"/>
        <v>-1564740.79</v>
      </c>
      <c r="V344" s="49">
        <v>18567921.6811</v>
      </c>
      <c r="W344" s="49">
        <v>7957680.7204999998</v>
      </c>
      <c r="X344" s="49">
        <v>1362885.4014000001</v>
      </c>
      <c r="Y344" s="49">
        <v>3957126.3443</v>
      </c>
      <c r="Z344" s="49">
        <v>0</v>
      </c>
      <c r="AA344" s="49">
        <f t="shared" si="100"/>
        <v>3957126.3443</v>
      </c>
      <c r="AB344" s="49">
        <v>74377710.268800005</v>
      </c>
      <c r="AC344" s="50">
        <f t="shared" si="84"/>
        <v>208674307.30409998</v>
      </c>
    </row>
    <row r="345" spans="1:29" ht="24.9" customHeight="1">
      <c r="A345" s="153"/>
      <c r="B345" s="155"/>
      <c r="C345" s="13">
        <v>10</v>
      </c>
      <c r="D345" s="49" t="s">
        <v>816</v>
      </c>
      <c r="E345" s="49">
        <v>85783844.151700005</v>
      </c>
      <c r="F345" s="49">
        <v>0</v>
      </c>
      <c r="G345" s="49">
        <v>15313335.7477</v>
      </c>
      <c r="H345" s="49">
        <v>6562858.1776000001</v>
      </c>
      <c r="I345" s="49">
        <v>1123998.8026000001</v>
      </c>
      <c r="J345" s="49">
        <v>3263521.1063999999</v>
      </c>
      <c r="K345" s="49">
        <v>0</v>
      </c>
      <c r="L345" s="49">
        <f t="shared" si="95"/>
        <v>3263521.1063999999</v>
      </c>
      <c r="M345" s="62">
        <v>70167495.428000003</v>
      </c>
      <c r="N345" s="50">
        <f t="shared" ref="N345:N408" si="101">E345+F345+J345-K345+G345+M345+H345+I345</f>
        <v>182215053.414</v>
      </c>
      <c r="O345" s="53"/>
      <c r="P345" s="155"/>
      <c r="Q345" s="56">
        <v>15</v>
      </c>
      <c r="R345" s="164"/>
      <c r="S345" s="49" t="s">
        <v>817</v>
      </c>
      <c r="T345" s="49">
        <v>93139708.612599999</v>
      </c>
      <c r="U345" s="49">
        <f t="shared" si="98"/>
        <v>-1564740.79</v>
      </c>
      <c r="V345" s="49">
        <v>16626436.4056</v>
      </c>
      <c r="W345" s="49">
        <v>7125615.6024000002</v>
      </c>
      <c r="X345" s="49">
        <v>1220380.3873999999</v>
      </c>
      <c r="Y345" s="49">
        <v>3543364.2302999999</v>
      </c>
      <c r="Z345" s="49">
        <v>0</v>
      </c>
      <c r="AA345" s="49">
        <f t="shared" si="100"/>
        <v>3543364.2302999999</v>
      </c>
      <c r="AB345" s="49">
        <v>66052506.842200004</v>
      </c>
      <c r="AC345" s="50">
        <f t="shared" si="84"/>
        <v>186143271.29049999</v>
      </c>
    </row>
    <row r="346" spans="1:29" ht="24.9" customHeight="1">
      <c r="A346" s="153"/>
      <c r="B346" s="155"/>
      <c r="C346" s="13">
        <v>11</v>
      </c>
      <c r="D346" s="49" t="s">
        <v>818</v>
      </c>
      <c r="E346" s="49">
        <v>119330304.59819999</v>
      </c>
      <c r="F346" s="49">
        <v>0</v>
      </c>
      <c r="G346" s="49">
        <v>21301738.541200001</v>
      </c>
      <c r="H346" s="49">
        <v>9129316.5176999997</v>
      </c>
      <c r="I346" s="49">
        <v>1563547.5515999999</v>
      </c>
      <c r="J346" s="49">
        <v>4539747.2160999998</v>
      </c>
      <c r="K346" s="49">
        <v>0</v>
      </c>
      <c r="L346" s="49">
        <f t="shared" si="95"/>
        <v>4539747.2160999998</v>
      </c>
      <c r="M346" s="62">
        <v>95376534.588300005</v>
      </c>
      <c r="N346" s="50">
        <f t="shared" si="101"/>
        <v>251241189.01310003</v>
      </c>
      <c r="O346" s="53"/>
      <c r="P346" s="155"/>
      <c r="Q346" s="56">
        <v>16</v>
      </c>
      <c r="R346" s="164"/>
      <c r="S346" s="49" t="s">
        <v>819</v>
      </c>
      <c r="T346" s="49">
        <v>103500373.56389999</v>
      </c>
      <c r="U346" s="49">
        <f t="shared" si="98"/>
        <v>-1564740.79</v>
      </c>
      <c r="V346" s="49">
        <v>18475926.161400001</v>
      </c>
      <c r="W346" s="49">
        <v>7918254.0691</v>
      </c>
      <c r="X346" s="49">
        <v>1356132.9305</v>
      </c>
      <c r="Y346" s="49">
        <v>3937520.6017</v>
      </c>
      <c r="Z346" s="49">
        <v>0</v>
      </c>
      <c r="AA346" s="49">
        <f t="shared" si="100"/>
        <v>3937520.6017</v>
      </c>
      <c r="AB346" s="49">
        <v>86606407.751399994</v>
      </c>
      <c r="AC346" s="50">
        <f t="shared" si="84"/>
        <v>220229874.28799999</v>
      </c>
    </row>
    <row r="347" spans="1:29" ht="24.9" customHeight="1">
      <c r="A347" s="153"/>
      <c r="B347" s="155"/>
      <c r="C347" s="13">
        <v>12</v>
      </c>
      <c r="D347" s="49" t="s">
        <v>820</v>
      </c>
      <c r="E347" s="49">
        <v>88228477.184599996</v>
      </c>
      <c r="F347" s="49">
        <v>0</v>
      </c>
      <c r="G347" s="49">
        <v>15749728.9494</v>
      </c>
      <c r="H347" s="49">
        <v>6749883.8354000002</v>
      </c>
      <c r="I347" s="49">
        <v>1156030.0623999999</v>
      </c>
      <c r="J347" s="49">
        <v>3356523.6009999998</v>
      </c>
      <c r="K347" s="49">
        <v>0</v>
      </c>
      <c r="L347" s="49">
        <f t="shared" si="95"/>
        <v>3356523.6009999998</v>
      </c>
      <c r="M347" s="62">
        <v>71687263.033399999</v>
      </c>
      <c r="N347" s="50">
        <f t="shared" si="101"/>
        <v>186927906.66620001</v>
      </c>
      <c r="O347" s="53"/>
      <c r="P347" s="155"/>
      <c r="Q347" s="56">
        <v>17</v>
      </c>
      <c r="R347" s="164"/>
      <c r="S347" s="49" t="s">
        <v>821</v>
      </c>
      <c r="T347" s="49">
        <v>102664245.9549</v>
      </c>
      <c r="U347" s="49">
        <f t="shared" si="98"/>
        <v>-1564740.79</v>
      </c>
      <c r="V347" s="49">
        <v>18326668.420299999</v>
      </c>
      <c r="W347" s="49">
        <v>7854286.4658000004</v>
      </c>
      <c r="X347" s="49">
        <v>1345177.4127</v>
      </c>
      <c r="Y347" s="49">
        <v>3905711.3476</v>
      </c>
      <c r="Z347" s="49">
        <v>0</v>
      </c>
      <c r="AA347" s="49">
        <f t="shared" si="100"/>
        <v>3905711.3476</v>
      </c>
      <c r="AB347" s="49">
        <v>80537576.841800004</v>
      </c>
      <c r="AC347" s="50">
        <f t="shared" ref="AC347:AC410" si="102">T347+U347+V347+W347+X347+Y347-Z347+AB347</f>
        <v>213068925.65309998</v>
      </c>
    </row>
    <row r="348" spans="1:29" ht="24.9" customHeight="1">
      <c r="A348" s="153"/>
      <c r="B348" s="155"/>
      <c r="C348" s="13">
        <v>13</v>
      </c>
      <c r="D348" s="49" t="s">
        <v>822</v>
      </c>
      <c r="E348" s="49">
        <v>74479216.212300003</v>
      </c>
      <c r="F348" s="49">
        <v>0</v>
      </c>
      <c r="G348" s="49">
        <v>13295338.479599999</v>
      </c>
      <c r="H348" s="49">
        <v>5698002.2055000002</v>
      </c>
      <c r="I348" s="49">
        <v>975877.80850000004</v>
      </c>
      <c r="J348" s="49">
        <v>2833453.0413000002</v>
      </c>
      <c r="K348" s="49">
        <v>0</v>
      </c>
      <c r="L348" s="49">
        <f t="shared" si="95"/>
        <v>2833453.0413000002</v>
      </c>
      <c r="M348" s="62">
        <v>68665166.991799995</v>
      </c>
      <c r="N348" s="50">
        <f t="shared" si="101"/>
        <v>165947054.73899999</v>
      </c>
      <c r="O348" s="53"/>
      <c r="P348" s="155"/>
      <c r="Q348" s="56">
        <v>18</v>
      </c>
      <c r="R348" s="164"/>
      <c r="S348" s="49" t="s">
        <v>823</v>
      </c>
      <c r="T348" s="49">
        <v>114954851.35699999</v>
      </c>
      <c r="U348" s="49">
        <f t="shared" si="98"/>
        <v>-1564740.79</v>
      </c>
      <c r="V348" s="49">
        <v>20520673.234700002</v>
      </c>
      <c r="W348" s="49">
        <v>8794574.2434</v>
      </c>
      <c r="X348" s="49">
        <v>1506217.3602</v>
      </c>
      <c r="Y348" s="49">
        <v>4373289.4857999999</v>
      </c>
      <c r="Z348" s="49">
        <v>0</v>
      </c>
      <c r="AA348" s="49">
        <f t="shared" si="100"/>
        <v>4373289.4857999999</v>
      </c>
      <c r="AB348" s="49">
        <v>85340068.073799998</v>
      </c>
      <c r="AC348" s="50">
        <f t="shared" si="102"/>
        <v>233924932.96489999</v>
      </c>
    </row>
    <row r="349" spans="1:29" ht="24.9" customHeight="1">
      <c r="A349" s="153"/>
      <c r="B349" s="155"/>
      <c r="C349" s="13">
        <v>14</v>
      </c>
      <c r="D349" s="49" t="s">
        <v>824</v>
      </c>
      <c r="E349" s="49">
        <v>102369306.0184</v>
      </c>
      <c r="F349" s="49">
        <v>0</v>
      </c>
      <c r="G349" s="49">
        <v>18274018.48</v>
      </c>
      <c r="H349" s="49">
        <v>7831722.2056999998</v>
      </c>
      <c r="I349" s="49">
        <v>1341312.9072</v>
      </c>
      <c r="J349" s="49">
        <v>3894490.7884</v>
      </c>
      <c r="K349" s="49">
        <v>0</v>
      </c>
      <c r="L349" s="49">
        <f t="shared" si="95"/>
        <v>3894490.7884</v>
      </c>
      <c r="M349" s="62">
        <v>88418786.022599995</v>
      </c>
      <c r="N349" s="50">
        <f t="shared" si="101"/>
        <v>222129636.42230001</v>
      </c>
      <c r="O349" s="53"/>
      <c r="P349" s="155"/>
      <c r="Q349" s="56">
        <v>19</v>
      </c>
      <c r="R349" s="164"/>
      <c r="S349" s="49" t="s">
        <v>825</v>
      </c>
      <c r="T349" s="49">
        <v>105983740.2586</v>
      </c>
      <c r="U349" s="49">
        <f t="shared" si="98"/>
        <v>-1564740.79</v>
      </c>
      <c r="V349" s="49">
        <v>18919233.737100001</v>
      </c>
      <c r="W349" s="49">
        <v>8108243.0301999999</v>
      </c>
      <c r="X349" s="49">
        <v>1388671.7053</v>
      </c>
      <c r="Y349" s="49">
        <v>4031996.662</v>
      </c>
      <c r="Z349" s="49">
        <v>0</v>
      </c>
      <c r="AA349" s="49">
        <f t="shared" si="100"/>
        <v>4031996.662</v>
      </c>
      <c r="AB349" s="49">
        <v>67568434.630600005</v>
      </c>
      <c r="AC349" s="50">
        <f t="shared" si="102"/>
        <v>204435579.23379999</v>
      </c>
    </row>
    <row r="350" spans="1:29" ht="24.9" customHeight="1">
      <c r="A350" s="153"/>
      <c r="B350" s="155"/>
      <c r="C350" s="13">
        <v>15</v>
      </c>
      <c r="D350" s="49" t="s">
        <v>826</v>
      </c>
      <c r="E350" s="49">
        <v>115139262.39030001</v>
      </c>
      <c r="F350" s="49">
        <v>0</v>
      </c>
      <c r="G350" s="49">
        <v>20553592.580899999</v>
      </c>
      <c r="H350" s="49">
        <v>8808682.5347000007</v>
      </c>
      <c r="I350" s="49">
        <v>1508633.6401</v>
      </c>
      <c r="J350" s="49">
        <v>4380305.1343</v>
      </c>
      <c r="K350" s="49">
        <v>0</v>
      </c>
      <c r="L350" s="49">
        <f t="shared" si="95"/>
        <v>4380305.1343</v>
      </c>
      <c r="M350" s="62">
        <v>95132706.203099996</v>
      </c>
      <c r="N350" s="50">
        <f t="shared" si="101"/>
        <v>245523182.48339999</v>
      </c>
      <c r="O350" s="53"/>
      <c r="P350" s="155"/>
      <c r="Q350" s="56">
        <v>20</v>
      </c>
      <c r="R350" s="164"/>
      <c r="S350" s="49" t="s">
        <v>827</v>
      </c>
      <c r="T350" s="49">
        <v>96446750.032199994</v>
      </c>
      <c r="U350" s="49">
        <f t="shared" si="98"/>
        <v>-1564740.79</v>
      </c>
      <c r="V350" s="49">
        <v>17216778.7491</v>
      </c>
      <c r="W350" s="49">
        <v>7378619.4638999999</v>
      </c>
      <c r="X350" s="49">
        <v>1263711.5138000001</v>
      </c>
      <c r="Y350" s="49">
        <v>3669175.7927999999</v>
      </c>
      <c r="Z350" s="49">
        <v>0</v>
      </c>
      <c r="AA350" s="49">
        <f t="shared" si="100"/>
        <v>3669175.7927999999</v>
      </c>
      <c r="AB350" s="49">
        <v>60291501.269299999</v>
      </c>
      <c r="AC350" s="50">
        <f t="shared" si="102"/>
        <v>184701796.03109998</v>
      </c>
    </row>
    <row r="351" spans="1:29" ht="24.9" customHeight="1">
      <c r="A351" s="153"/>
      <c r="B351" s="155"/>
      <c r="C351" s="13">
        <v>16</v>
      </c>
      <c r="D351" s="49" t="s">
        <v>828</v>
      </c>
      <c r="E351" s="49">
        <v>84385992.137700006</v>
      </c>
      <c r="F351" s="49">
        <v>0</v>
      </c>
      <c r="G351" s="49">
        <v>15063804.1787</v>
      </c>
      <c r="H351" s="49">
        <v>6455916.0766000003</v>
      </c>
      <c r="I351" s="49">
        <v>1105683.1861</v>
      </c>
      <c r="J351" s="49">
        <v>3210341.8673999999</v>
      </c>
      <c r="K351" s="49">
        <v>0</v>
      </c>
      <c r="L351" s="49">
        <f t="shared" si="95"/>
        <v>3210341.8673999999</v>
      </c>
      <c r="M351" s="62">
        <v>72237476.823799998</v>
      </c>
      <c r="N351" s="50">
        <f t="shared" si="101"/>
        <v>182459214.27030003</v>
      </c>
      <c r="O351" s="53"/>
      <c r="P351" s="155"/>
      <c r="Q351" s="56">
        <v>21</v>
      </c>
      <c r="R351" s="164"/>
      <c r="S351" s="49" t="s">
        <v>829</v>
      </c>
      <c r="T351" s="49">
        <v>99421760.048999995</v>
      </c>
      <c r="U351" s="49">
        <f t="shared" si="98"/>
        <v>-1564740.79</v>
      </c>
      <c r="V351" s="49">
        <v>17747849.927999999</v>
      </c>
      <c r="W351" s="49">
        <v>7606221.3976999996</v>
      </c>
      <c r="X351" s="49">
        <v>1302692.1369</v>
      </c>
      <c r="Y351" s="49">
        <v>3782355.7053</v>
      </c>
      <c r="Z351" s="49">
        <v>0</v>
      </c>
      <c r="AA351" s="49">
        <f t="shared" si="100"/>
        <v>3782355.7053</v>
      </c>
      <c r="AB351" s="49">
        <v>78090493.409299999</v>
      </c>
      <c r="AC351" s="50">
        <f t="shared" si="102"/>
        <v>206386631.8362</v>
      </c>
    </row>
    <row r="352" spans="1:29" ht="24.9" customHeight="1">
      <c r="A352" s="153"/>
      <c r="B352" s="155"/>
      <c r="C352" s="13">
        <v>17</v>
      </c>
      <c r="D352" s="49" t="s">
        <v>830</v>
      </c>
      <c r="E352" s="49">
        <v>89296375.994399995</v>
      </c>
      <c r="F352" s="49">
        <v>0</v>
      </c>
      <c r="G352" s="49">
        <v>15940360.3344</v>
      </c>
      <c r="H352" s="49">
        <v>6831583.0005000001</v>
      </c>
      <c r="I352" s="49">
        <v>1170022.4055999999</v>
      </c>
      <c r="J352" s="49">
        <v>3397150.2519999999</v>
      </c>
      <c r="K352" s="49">
        <v>0</v>
      </c>
      <c r="L352" s="49">
        <f t="shared" si="95"/>
        <v>3397150.2519999999</v>
      </c>
      <c r="M352" s="62">
        <v>77603301.221300006</v>
      </c>
      <c r="N352" s="50">
        <f t="shared" si="101"/>
        <v>194238793.20820001</v>
      </c>
      <c r="O352" s="53"/>
      <c r="P352" s="155"/>
      <c r="Q352" s="56">
        <v>22</v>
      </c>
      <c r="R352" s="164"/>
      <c r="S352" s="49" t="s">
        <v>831</v>
      </c>
      <c r="T352" s="49">
        <v>95659181.813600004</v>
      </c>
      <c r="U352" s="49">
        <f t="shared" si="98"/>
        <v>-1564740.79</v>
      </c>
      <c r="V352" s="49">
        <v>17076189.379700001</v>
      </c>
      <c r="W352" s="49">
        <v>7318366.8770000003</v>
      </c>
      <c r="X352" s="49">
        <v>1253392.2545</v>
      </c>
      <c r="Y352" s="49">
        <v>3639213.9097000002</v>
      </c>
      <c r="Z352" s="49">
        <v>0</v>
      </c>
      <c r="AA352" s="49">
        <f t="shared" si="100"/>
        <v>3639213.9097000002</v>
      </c>
      <c r="AB352" s="49">
        <v>75320705.349000007</v>
      </c>
      <c r="AC352" s="50">
        <f t="shared" si="102"/>
        <v>198702308.79350001</v>
      </c>
    </row>
    <row r="353" spans="1:29" ht="24.9" customHeight="1">
      <c r="A353" s="153"/>
      <c r="B353" s="155"/>
      <c r="C353" s="13">
        <v>18</v>
      </c>
      <c r="D353" s="49" t="s">
        <v>832</v>
      </c>
      <c r="E353" s="49">
        <v>93134559.108500004</v>
      </c>
      <c r="F353" s="49">
        <v>0</v>
      </c>
      <c r="G353" s="49">
        <v>16625517.164000001</v>
      </c>
      <c r="H353" s="49">
        <v>7125221.6415999997</v>
      </c>
      <c r="I353" s="49">
        <v>1220312.915</v>
      </c>
      <c r="J353" s="49">
        <v>3543168.3250000002</v>
      </c>
      <c r="K353" s="49">
        <v>0</v>
      </c>
      <c r="L353" s="49">
        <f t="shared" si="95"/>
        <v>3543168.3250000002</v>
      </c>
      <c r="M353" s="62">
        <v>82407712.3618</v>
      </c>
      <c r="N353" s="50">
        <f t="shared" si="101"/>
        <v>204056491.51590002</v>
      </c>
      <c r="O353" s="53"/>
      <c r="P353" s="156"/>
      <c r="Q353" s="56">
        <v>23</v>
      </c>
      <c r="R353" s="165"/>
      <c r="S353" s="49" t="s">
        <v>833</v>
      </c>
      <c r="T353" s="49">
        <v>89680461.894800007</v>
      </c>
      <c r="U353" s="49">
        <f t="shared" si="98"/>
        <v>-1564740.79</v>
      </c>
      <c r="V353" s="49">
        <v>16008923.7849</v>
      </c>
      <c r="W353" s="49">
        <v>6860967.3364000004</v>
      </c>
      <c r="X353" s="49">
        <v>1175054.9627</v>
      </c>
      <c r="Y353" s="49">
        <v>3411762.2393</v>
      </c>
      <c r="Z353" s="49">
        <v>0</v>
      </c>
      <c r="AA353" s="49">
        <f t="shared" si="100"/>
        <v>3411762.2393</v>
      </c>
      <c r="AB353" s="49">
        <v>67753705.805099994</v>
      </c>
      <c r="AC353" s="50">
        <f t="shared" si="102"/>
        <v>183326135.23319998</v>
      </c>
    </row>
    <row r="354" spans="1:29" ht="24.9" customHeight="1">
      <c r="A354" s="153"/>
      <c r="B354" s="155"/>
      <c r="C354" s="13">
        <v>19</v>
      </c>
      <c r="D354" s="49" t="s">
        <v>834</v>
      </c>
      <c r="E354" s="49">
        <v>96221652.281100005</v>
      </c>
      <c r="F354" s="49">
        <v>0</v>
      </c>
      <c r="G354" s="49">
        <v>17176596.387600001</v>
      </c>
      <c r="H354" s="49">
        <v>7361398.4517999999</v>
      </c>
      <c r="I354" s="49">
        <v>1260762.1285000001</v>
      </c>
      <c r="J354" s="49">
        <v>3660612.2774999999</v>
      </c>
      <c r="K354" s="49">
        <v>0</v>
      </c>
      <c r="L354" s="49">
        <f t="shared" si="95"/>
        <v>3660612.2774999999</v>
      </c>
      <c r="M354" s="62">
        <v>79430254.193900004</v>
      </c>
      <c r="N354" s="50">
        <f t="shared" si="101"/>
        <v>205111275.72040001</v>
      </c>
      <c r="O354" s="53"/>
      <c r="P354" s="13"/>
      <c r="Q354" s="149" t="s">
        <v>835</v>
      </c>
      <c r="R354" s="150"/>
      <c r="S354" s="50"/>
      <c r="T354" s="50">
        <f t="shared" ref="T354:Y354" si="103">SUM(T331:T353)</f>
        <v>2369551006.4439001</v>
      </c>
      <c r="U354" s="50">
        <f t="shared" si="103"/>
        <v>-35989038.169999987</v>
      </c>
      <c r="V354" s="50">
        <f t="shared" si="103"/>
        <v>422990255.23520005</v>
      </c>
      <c r="W354" s="50">
        <f t="shared" si="103"/>
        <v>181281537.9578</v>
      </c>
      <c r="X354" s="50">
        <f t="shared" si="103"/>
        <v>31047483.594899997</v>
      </c>
      <c r="Y354" s="50">
        <f t="shared" si="103"/>
        <v>90146108.496800005</v>
      </c>
      <c r="Z354" s="50">
        <f t="shared" ref="Z354:AC354" si="104">SUM(Z331:Z353)</f>
        <v>0</v>
      </c>
      <c r="AA354" s="50">
        <f t="shared" si="100"/>
        <v>90146108.496800005</v>
      </c>
      <c r="AB354" s="50">
        <f t="shared" si="104"/>
        <v>1726606577.8651001</v>
      </c>
      <c r="AC354" s="50">
        <f t="shared" si="104"/>
        <v>4785633931.4237003</v>
      </c>
    </row>
    <row r="355" spans="1:29" ht="24.9" customHeight="1">
      <c r="A355" s="153"/>
      <c r="B355" s="155"/>
      <c r="C355" s="13">
        <v>20</v>
      </c>
      <c r="D355" s="49" t="s">
        <v>836</v>
      </c>
      <c r="E355" s="49">
        <v>97053650.629999995</v>
      </c>
      <c r="F355" s="49">
        <v>0</v>
      </c>
      <c r="G355" s="49">
        <v>17325117.011599999</v>
      </c>
      <c r="H355" s="49">
        <v>7425050.1478000004</v>
      </c>
      <c r="I355" s="49">
        <v>1271663.5419000001</v>
      </c>
      <c r="J355" s="49">
        <v>3692264.4399000001</v>
      </c>
      <c r="K355" s="49">
        <v>0</v>
      </c>
      <c r="L355" s="49">
        <f t="shared" si="95"/>
        <v>3692264.4399000001</v>
      </c>
      <c r="M355" s="62">
        <v>80518522.3539</v>
      </c>
      <c r="N355" s="50">
        <f t="shared" si="101"/>
        <v>207286268.12510002</v>
      </c>
      <c r="O355" s="53"/>
      <c r="P355" s="154">
        <v>34</v>
      </c>
      <c r="Q355" s="56">
        <v>1</v>
      </c>
      <c r="R355" s="154" t="s">
        <v>123</v>
      </c>
      <c r="S355" s="49" t="s">
        <v>837</v>
      </c>
      <c r="T355" s="49">
        <v>89014358.750699997</v>
      </c>
      <c r="U355" s="49">
        <v>0</v>
      </c>
      <c r="V355" s="49">
        <v>15890017.2333</v>
      </c>
      <c r="W355" s="49">
        <v>6810007.3857000005</v>
      </c>
      <c r="X355" s="49">
        <v>1166327.2220999999</v>
      </c>
      <c r="Y355" s="49">
        <v>3386421.3177999998</v>
      </c>
      <c r="Z355" s="49">
        <v>0</v>
      </c>
      <c r="AA355" s="49">
        <f t="shared" si="100"/>
        <v>3386421.3177999998</v>
      </c>
      <c r="AB355" s="49">
        <v>64719563.223499998</v>
      </c>
      <c r="AC355" s="50">
        <f t="shared" si="102"/>
        <v>180986695.1331</v>
      </c>
    </row>
    <row r="356" spans="1:29" ht="24.9" customHeight="1">
      <c r="A356" s="153"/>
      <c r="B356" s="155"/>
      <c r="C356" s="13">
        <v>21</v>
      </c>
      <c r="D356" s="49" t="s">
        <v>838</v>
      </c>
      <c r="E356" s="49">
        <v>90919810.318000004</v>
      </c>
      <c r="F356" s="49">
        <v>0</v>
      </c>
      <c r="G356" s="49">
        <v>16230160.763699999</v>
      </c>
      <c r="H356" s="49">
        <v>6955783.1845000004</v>
      </c>
      <c r="I356" s="49">
        <v>1191293.7563</v>
      </c>
      <c r="J356" s="49">
        <v>3458911.4405999999</v>
      </c>
      <c r="K356" s="49">
        <v>0</v>
      </c>
      <c r="L356" s="49">
        <f t="shared" si="95"/>
        <v>3458911.4405999999</v>
      </c>
      <c r="M356" s="62">
        <v>77590341.838599995</v>
      </c>
      <c r="N356" s="50">
        <f t="shared" si="101"/>
        <v>196346301.3017</v>
      </c>
      <c r="O356" s="53"/>
      <c r="P356" s="155"/>
      <c r="Q356" s="56">
        <v>2</v>
      </c>
      <c r="R356" s="155"/>
      <c r="S356" s="49" t="s">
        <v>839</v>
      </c>
      <c r="T356" s="49">
        <v>152324066.8118</v>
      </c>
      <c r="U356" s="49">
        <v>0</v>
      </c>
      <c r="V356" s="49">
        <v>27191478.7755</v>
      </c>
      <c r="W356" s="49">
        <v>11653490.9038</v>
      </c>
      <c r="X356" s="49">
        <v>1995854.4687999999</v>
      </c>
      <c r="Y356" s="49">
        <v>5794946.7289000005</v>
      </c>
      <c r="Z356" s="49">
        <v>0</v>
      </c>
      <c r="AA356" s="49">
        <f t="shared" si="100"/>
        <v>5794946.7289000005</v>
      </c>
      <c r="AB356" s="49">
        <v>84240873.3204</v>
      </c>
      <c r="AC356" s="50">
        <f t="shared" si="102"/>
        <v>283200711.00920004</v>
      </c>
    </row>
    <row r="357" spans="1:29" ht="24.9" customHeight="1">
      <c r="A357" s="153"/>
      <c r="B357" s="155"/>
      <c r="C357" s="13">
        <v>22</v>
      </c>
      <c r="D357" s="49" t="s">
        <v>840</v>
      </c>
      <c r="E357" s="49">
        <v>83397025.095899999</v>
      </c>
      <c r="F357" s="49">
        <v>0</v>
      </c>
      <c r="G357" s="49">
        <v>14887262.9605</v>
      </c>
      <c r="H357" s="49">
        <v>6380255.5544999996</v>
      </c>
      <c r="I357" s="49">
        <v>1092725.0612000001</v>
      </c>
      <c r="J357" s="49">
        <v>3172718.0600999999</v>
      </c>
      <c r="K357" s="49">
        <v>0</v>
      </c>
      <c r="L357" s="49">
        <f t="shared" ref="L357:L388" si="105">J357-K357</f>
        <v>3172718.0600999999</v>
      </c>
      <c r="M357" s="62">
        <v>72312353.257100001</v>
      </c>
      <c r="N357" s="50">
        <f t="shared" si="101"/>
        <v>181242339.98930001</v>
      </c>
      <c r="O357" s="53"/>
      <c r="P357" s="155"/>
      <c r="Q357" s="56">
        <v>3</v>
      </c>
      <c r="R357" s="155"/>
      <c r="S357" s="49" t="s">
        <v>841</v>
      </c>
      <c r="T357" s="49">
        <v>104618614.4403</v>
      </c>
      <c r="U357" s="49">
        <v>1E-4</v>
      </c>
      <c r="V357" s="49">
        <v>18675544.144900002</v>
      </c>
      <c r="W357" s="49">
        <v>8003804.6335000005</v>
      </c>
      <c r="X357" s="49">
        <v>1370784.8899000001</v>
      </c>
      <c r="Y357" s="49">
        <v>3980062.4432000001</v>
      </c>
      <c r="Z357" s="49">
        <v>0</v>
      </c>
      <c r="AA357" s="49">
        <f t="shared" si="100"/>
        <v>3980062.4432000001</v>
      </c>
      <c r="AB357" s="49">
        <v>72269603.575200006</v>
      </c>
      <c r="AC357" s="50">
        <f t="shared" si="102"/>
        <v>208918414.12709999</v>
      </c>
    </row>
    <row r="358" spans="1:29" ht="24.9" customHeight="1">
      <c r="A358" s="153"/>
      <c r="B358" s="155"/>
      <c r="C358" s="13">
        <v>23</v>
      </c>
      <c r="D358" s="49" t="s">
        <v>842</v>
      </c>
      <c r="E358" s="49">
        <v>102346371.9003</v>
      </c>
      <c r="F358" s="49">
        <v>0</v>
      </c>
      <c r="G358" s="49">
        <v>18269924.494100001</v>
      </c>
      <c r="H358" s="49">
        <v>7829967.6403000001</v>
      </c>
      <c r="I358" s="49">
        <v>1341012.4086</v>
      </c>
      <c r="J358" s="49">
        <v>3893618.2933</v>
      </c>
      <c r="K358" s="49">
        <v>0</v>
      </c>
      <c r="L358" s="49">
        <f t="shared" si="105"/>
        <v>3893618.2933</v>
      </c>
      <c r="M358" s="62">
        <v>82487868.543500006</v>
      </c>
      <c r="N358" s="50">
        <f t="shared" si="101"/>
        <v>216168763.28010002</v>
      </c>
      <c r="O358" s="53"/>
      <c r="P358" s="155"/>
      <c r="Q358" s="56">
        <v>4</v>
      </c>
      <c r="R358" s="155"/>
      <c r="S358" s="49" t="s">
        <v>843</v>
      </c>
      <c r="T358" s="49">
        <v>124915251.29449999</v>
      </c>
      <c r="U358" s="49">
        <v>0</v>
      </c>
      <c r="V358" s="49">
        <v>22298711.3948</v>
      </c>
      <c r="W358" s="49">
        <v>9556590.5977999996</v>
      </c>
      <c r="X358" s="49">
        <v>1636725.3563000001</v>
      </c>
      <c r="Y358" s="49">
        <v>4752218.3591999998</v>
      </c>
      <c r="Z358" s="49">
        <v>0</v>
      </c>
      <c r="AA358" s="49">
        <f t="shared" si="100"/>
        <v>4752218.3591999998</v>
      </c>
      <c r="AB358" s="49">
        <v>64857156.669200003</v>
      </c>
      <c r="AC358" s="50">
        <f t="shared" si="102"/>
        <v>228016653.67179999</v>
      </c>
    </row>
    <row r="359" spans="1:29" ht="24.9" customHeight="1">
      <c r="A359" s="153"/>
      <c r="B359" s="155"/>
      <c r="C359" s="13">
        <v>24</v>
      </c>
      <c r="D359" s="49" t="s">
        <v>844</v>
      </c>
      <c r="E359" s="49">
        <v>75686007.514699996</v>
      </c>
      <c r="F359" s="49">
        <v>0</v>
      </c>
      <c r="G359" s="49">
        <v>13510763.6634</v>
      </c>
      <c r="H359" s="49">
        <v>5790327.2843000004</v>
      </c>
      <c r="I359" s="49">
        <v>991690.01650000003</v>
      </c>
      <c r="J359" s="49">
        <v>2879363.6543000001</v>
      </c>
      <c r="K359" s="49">
        <v>0</v>
      </c>
      <c r="L359" s="49">
        <f t="shared" si="105"/>
        <v>2879363.6543000001</v>
      </c>
      <c r="M359" s="62">
        <v>64215938.931999996</v>
      </c>
      <c r="N359" s="50">
        <f t="shared" si="101"/>
        <v>163074091.0652</v>
      </c>
      <c r="O359" s="53"/>
      <c r="P359" s="155"/>
      <c r="Q359" s="56">
        <v>5</v>
      </c>
      <c r="R359" s="155"/>
      <c r="S359" s="49" t="s">
        <v>845</v>
      </c>
      <c r="T359" s="49">
        <v>134951625.48069999</v>
      </c>
      <c r="U359" s="49">
        <v>0</v>
      </c>
      <c r="V359" s="49">
        <v>24090311.772700001</v>
      </c>
      <c r="W359" s="49">
        <v>10324419.3312</v>
      </c>
      <c r="X359" s="49">
        <v>1768228.8192</v>
      </c>
      <c r="Y359" s="49">
        <v>5134037.5620999997</v>
      </c>
      <c r="Z359" s="49">
        <v>0</v>
      </c>
      <c r="AA359" s="49">
        <f t="shared" si="100"/>
        <v>5134037.5620999997</v>
      </c>
      <c r="AB359" s="49">
        <v>89970840.371800005</v>
      </c>
      <c r="AC359" s="50">
        <f t="shared" si="102"/>
        <v>266239463.33770001</v>
      </c>
    </row>
    <row r="360" spans="1:29" ht="24.9" customHeight="1">
      <c r="A360" s="153"/>
      <c r="B360" s="155"/>
      <c r="C360" s="13">
        <v>25</v>
      </c>
      <c r="D360" s="49" t="s">
        <v>846</v>
      </c>
      <c r="E360" s="49">
        <v>94994977.360300004</v>
      </c>
      <c r="F360" s="49">
        <v>0</v>
      </c>
      <c r="G360" s="49">
        <v>16957621.764899999</v>
      </c>
      <c r="H360" s="49">
        <v>7267552.1849999996</v>
      </c>
      <c r="I360" s="49">
        <v>1244689.3918000001</v>
      </c>
      <c r="J360" s="49">
        <v>3613945.2209999999</v>
      </c>
      <c r="K360" s="49">
        <v>0</v>
      </c>
      <c r="L360" s="49">
        <f t="shared" si="105"/>
        <v>3613945.2209999999</v>
      </c>
      <c r="M360" s="62">
        <v>72700334.7755</v>
      </c>
      <c r="N360" s="50">
        <f t="shared" si="101"/>
        <v>196779120.69849998</v>
      </c>
      <c r="O360" s="53"/>
      <c r="P360" s="155"/>
      <c r="Q360" s="56">
        <v>6</v>
      </c>
      <c r="R360" s="155"/>
      <c r="S360" s="49" t="s">
        <v>847</v>
      </c>
      <c r="T360" s="49">
        <v>93487802.1294</v>
      </c>
      <c r="U360" s="49">
        <v>0</v>
      </c>
      <c r="V360" s="49">
        <v>16688574.8298</v>
      </c>
      <c r="W360" s="49">
        <v>7152246.3556000004</v>
      </c>
      <c r="X360" s="49">
        <v>1224941.3476</v>
      </c>
      <c r="Y360" s="49">
        <v>3556606.9399000001</v>
      </c>
      <c r="Z360" s="49">
        <v>0</v>
      </c>
      <c r="AA360" s="49">
        <f t="shared" si="100"/>
        <v>3556606.9399000001</v>
      </c>
      <c r="AB360" s="49">
        <v>64260865.073700003</v>
      </c>
      <c r="AC360" s="50">
        <f t="shared" si="102"/>
        <v>186371036.676</v>
      </c>
    </row>
    <row r="361" spans="1:29" ht="24.9" customHeight="1">
      <c r="A361" s="153"/>
      <c r="B361" s="155"/>
      <c r="C361" s="13">
        <v>26</v>
      </c>
      <c r="D361" s="49" t="s">
        <v>848</v>
      </c>
      <c r="E361" s="49">
        <v>86397450.452600002</v>
      </c>
      <c r="F361" s="49">
        <v>0</v>
      </c>
      <c r="G361" s="49">
        <v>15422871.049900001</v>
      </c>
      <c r="H361" s="49">
        <v>6609801.8784999996</v>
      </c>
      <c r="I361" s="49">
        <v>1132038.6935000001</v>
      </c>
      <c r="J361" s="49">
        <v>3286864.8623000002</v>
      </c>
      <c r="K361" s="49">
        <v>0</v>
      </c>
      <c r="L361" s="49">
        <f t="shared" si="105"/>
        <v>3286864.8623000002</v>
      </c>
      <c r="M361" s="62">
        <v>72845607.855299994</v>
      </c>
      <c r="N361" s="50">
        <f t="shared" si="101"/>
        <v>185694634.79209998</v>
      </c>
      <c r="O361" s="53"/>
      <c r="P361" s="155"/>
      <c r="Q361" s="56">
        <v>7</v>
      </c>
      <c r="R361" s="155"/>
      <c r="S361" s="49" t="s">
        <v>849</v>
      </c>
      <c r="T361" s="49">
        <v>89919195.562600002</v>
      </c>
      <c r="U361" s="49">
        <v>0</v>
      </c>
      <c r="V361" s="49">
        <v>16051540.3037</v>
      </c>
      <c r="W361" s="49">
        <v>6879231.5586999999</v>
      </c>
      <c r="X361" s="49">
        <v>1178183.0149999999</v>
      </c>
      <c r="Y361" s="49">
        <v>3420844.5133000002</v>
      </c>
      <c r="Z361" s="49">
        <v>0</v>
      </c>
      <c r="AA361" s="49">
        <f t="shared" si="100"/>
        <v>3420844.5133000002</v>
      </c>
      <c r="AB361" s="49">
        <v>73186999.874799997</v>
      </c>
      <c r="AC361" s="50">
        <f t="shared" si="102"/>
        <v>190635994.8281</v>
      </c>
    </row>
    <row r="362" spans="1:29" ht="24.9" customHeight="1">
      <c r="A362" s="153"/>
      <c r="B362" s="156"/>
      <c r="C362" s="13">
        <v>27</v>
      </c>
      <c r="D362" s="49" t="s">
        <v>850</v>
      </c>
      <c r="E362" s="49">
        <v>80058007.132400006</v>
      </c>
      <c r="F362" s="49">
        <v>0</v>
      </c>
      <c r="G362" s="49">
        <v>14291212.461200001</v>
      </c>
      <c r="H362" s="49">
        <v>6124805.3404999999</v>
      </c>
      <c r="I362" s="49">
        <v>1048974.9561000001</v>
      </c>
      <c r="J362" s="49">
        <v>3045689.9967</v>
      </c>
      <c r="K362" s="49">
        <v>0</v>
      </c>
      <c r="L362" s="49">
        <f t="shared" si="105"/>
        <v>3045689.9967</v>
      </c>
      <c r="M362" s="62">
        <v>67086202.206200004</v>
      </c>
      <c r="N362" s="50">
        <f t="shared" si="101"/>
        <v>171654892.09310001</v>
      </c>
      <c r="O362" s="53"/>
      <c r="P362" s="155"/>
      <c r="Q362" s="56">
        <v>8</v>
      </c>
      <c r="R362" s="155"/>
      <c r="S362" s="49" t="s">
        <v>851</v>
      </c>
      <c r="T362" s="49">
        <v>139566888.76320001</v>
      </c>
      <c r="U362" s="49">
        <v>0</v>
      </c>
      <c r="V362" s="49">
        <v>24914185.742199998</v>
      </c>
      <c r="W362" s="49">
        <v>10677508.1752</v>
      </c>
      <c r="X362" s="49">
        <v>1828701.1664</v>
      </c>
      <c r="Y362" s="49">
        <v>5309618.5154999997</v>
      </c>
      <c r="Z362" s="49">
        <v>0</v>
      </c>
      <c r="AA362" s="49">
        <f t="shared" si="100"/>
        <v>5309618.5154999997</v>
      </c>
      <c r="AB362" s="49">
        <v>82146413.090599999</v>
      </c>
      <c r="AC362" s="50">
        <f t="shared" si="102"/>
        <v>264443315.45309997</v>
      </c>
    </row>
    <row r="363" spans="1:29" ht="24.9" customHeight="1">
      <c r="A363" s="13"/>
      <c r="B363" s="148" t="s">
        <v>852</v>
      </c>
      <c r="C363" s="149"/>
      <c r="D363" s="50"/>
      <c r="E363" s="50">
        <f>SUM(E336:E362)</f>
        <v>2503331110.6172004</v>
      </c>
      <c r="F363" s="50">
        <f t="shared" ref="F363:N363" si="106">SUM(F336:F362)</f>
        <v>0</v>
      </c>
      <c r="G363" s="50">
        <f t="shared" si="106"/>
        <v>446871437.89649993</v>
      </c>
      <c r="H363" s="50">
        <f t="shared" si="106"/>
        <v>191516330.52689999</v>
      </c>
      <c r="I363" s="50">
        <f t="shared" si="106"/>
        <v>32800362.337299995</v>
      </c>
      <c r="J363" s="50">
        <f t="shared" si="106"/>
        <v>95235577.241300002</v>
      </c>
      <c r="K363" s="50">
        <f t="shared" si="106"/>
        <v>0</v>
      </c>
      <c r="L363" s="50">
        <f t="shared" si="106"/>
        <v>95235577.241300002</v>
      </c>
      <c r="M363" s="50">
        <f t="shared" si="106"/>
        <v>2093418982.0594001</v>
      </c>
      <c r="N363" s="50">
        <f t="shared" si="106"/>
        <v>5363173800.6785994</v>
      </c>
      <c r="O363" s="53"/>
      <c r="P363" s="155"/>
      <c r="Q363" s="56">
        <v>9</v>
      </c>
      <c r="R363" s="155"/>
      <c r="S363" s="49" t="s">
        <v>853</v>
      </c>
      <c r="T363" s="49">
        <v>99349192.943200007</v>
      </c>
      <c r="U363" s="49">
        <v>0</v>
      </c>
      <c r="V363" s="49">
        <v>17734895.921700001</v>
      </c>
      <c r="W363" s="49">
        <v>7600669.6808000002</v>
      </c>
      <c r="X363" s="49">
        <v>1301741.3129</v>
      </c>
      <c r="Y363" s="49">
        <v>3779594.9958000001</v>
      </c>
      <c r="Z363" s="49">
        <v>0</v>
      </c>
      <c r="AA363" s="49">
        <f t="shared" si="100"/>
        <v>3779594.9958000001</v>
      </c>
      <c r="AB363" s="49">
        <v>65457128.089400001</v>
      </c>
      <c r="AC363" s="50">
        <f t="shared" si="102"/>
        <v>195223222.94380003</v>
      </c>
    </row>
    <row r="364" spans="1:29" ht="24.9" customHeight="1">
      <c r="A364" s="153">
        <v>18</v>
      </c>
      <c r="B364" s="154" t="s">
        <v>854</v>
      </c>
      <c r="C364" s="13">
        <v>1</v>
      </c>
      <c r="D364" s="49" t="s">
        <v>855</v>
      </c>
      <c r="E364" s="49">
        <v>149891670.20140001</v>
      </c>
      <c r="F364" s="49">
        <v>0</v>
      </c>
      <c r="G364" s="49">
        <v>26757269.906300001</v>
      </c>
      <c r="H364" s="49">
        <v>11467401.3884</v>
      </c>
      <c r="I364" s="49">
        <v>1963983.5390000001</v>
      </c>
      <c r="J364" s="49">
        <v>5702409.7511</v>
      </c>
      <c r="K364" s="49">
        <v>0</v>
      </c>
      <c r="L364" s="49">
        <f t="shared" si="105"/>
        <v>5702409.7511</v>
      </c>
      <c r="M364" s="62">
        <v>93681257.970599994</v>
      </c>
      <c r="N364" s="50">
        <f t="shared" si="101"/>
        <v>289463992.7568</v>
      </c>
      <c r="O364" s="53"/>
      <c r="P364" s="155"/>
      <c r="Q364" s="56">
        <v>10</v>
      </c>
      <c r="R364" s="155"/>
      <c r="S364" s="49" t="s">
        <v>856</v>
      </c>
      <c r="T364" s="49">
        <v>91728882.856900007</v>
      </c>
      <c r="U364" s="49">
        <v>0</v>
      </c>
      <c r="V364" s="49">
        <v>16374588.8848</v>
      </c>
      <c r="W364" s="49">
        <v>7017680.9506000001</v>
      </c>
      <c r="X364" s="49">
        <v>1201894.78</v>
      </c>
      <c r="Y364" s="49">
        <v>3489691.4240999999</v>
      </c>
      <c r="Z364" s="49">
        <v>0</v>
      </c>
      <c r="AA364" s="49">
        <f t="shared" si="100"/>
        <v>3489691.4240999999</v>
      </c>
      <c r="AB364" s="49">
        <v>66266529.533299997</v>
      </c>
      <c r="AC364" s="50">
        <f t="shared" si="102"/>
        <v>186079268.42970002</v>
      </c>
    </row>
    <row r="365" spans="1:29" ht="24.9" customHeight="1">
      <c r="A365" s="153"/>
      <c r="B365" s="155"/>
      <c r="C365" s="13">
        <v>2</v>
      </c>
      <c r="D365" s="49" t="s">
        <v>857</v>
      </c>
      <c r="E365" s="49">
        <v>152413798.33050001</v>
      </c>
      <c r="F365" s="49">
        <v>0</v>
      </c>
      <c r="G365" s="49">
        <v>27207496.813499998</v>
      </c>
      <c r="H365" s="49">
        <v>11660355.7772</v>
      </c>
      <c r="I365" s="49">
        <v>1997030.1928000001</v>
      </c>
      <c r="J365" s="49">
        <v>5798360.4334000004</v>
      </c>
      <c r="K365" s="49">
        <v>0</v>
      </c>
      <c r="L365" s="49">
        <f t="shared" si="105"/>
        <v>5798360.4334000004</v>
      </c>
      <c r="M365" s="62">
        <v>112222294.7631</v>
      </c>
      <c r="N365" s="50">
        <f t="shared" si="101"/>
        <v>311299336.31049997</v>
      </c>
      <c r="O365" s="53"/>
      <c r="P365" s="155"/>
      <c r="Q365" s="56">
        <v>11</v>
      </c>
      <c r="R365" s="155"/>
      <c r="S365" s="49" t="s">
        <v>858</v>
      </c>
      <c r="T365" s="49">
        <v>136888665.20699999</v>
      </c>
      <c r="U365" s="49">
        <v>0</v>
      </c>
      <c r="V365" s="49">
        <v>24436094.1281</v>
      </c>
      <c r="W365" s="49">
        <v>10472611.769099999</v>
      </c>
      <c r="X365" s="49">
        <v>1793609.2431999999</v>
      </c>
      <c r="Y365" s="49">
        <v>5207729.4104000004</v>
      </c>
      <c r="Z365" s="49">
        <v>0</v>
      </c>
      <c r="AA365" s="49">
        <f t="shared" si="100"/>
        <v>5207729.4104000004</v>
      </c>
      <c r="AB365" s="49">
        <v>86721075.175300002</v>
      </c>
      <c r="AC365" s="50">
        <f t="shared" si="102"/>
        <v>265519784.93310001</v>
      </c>
    </row>
    <row r="366" spans="1:29" ht="24.9" customHeight="1">
      <c r="A366" s="153"/>
      <c r="B366" s="155"/>
      <c r="C366" s="13">
        <v>3</v>
      </c>
      <c r="D366" s="49" t="s">
        <v>859</v>
      </c>
      <c r="E366" s="49">
        <v>126134589.5697</v>
      </c>
      <c r="F366" s="49">
        <v>0</v>
      </c>
      <c r="G366" s="49">
        <v>22516376.3477</v>
      </c>
      <c r="H366" s="49">
        <v>9649875.5776000004</v>
      </c>
      <c r="I366" s="49">
        <v>1652701.9632999999</v>
      </c>
      <c r="J366" s="49">
        <v>4798606.3037</v>
      </c>
      <c r="K366" s="49">
        <v>0</v>
      </c>
      <c r="L366" s="49">
        <f t="shared" si="105"/>
        <v>4798606.3037</v>
      </c>
      <c r="M366" s="62">
        <v>99131238.359200001</v>
      </c>
      <c r="N366" s="50">
        <f t="shared" si="101"/>
        <v>263883388.1212</v>
      </c>
      <c r="O366" s="53"/>
      <c r="P366" s="155"/>
      <c r="Q366" s="56">
        <v>12</v>
      </c>
      <c r="R366" s="155"/>
      <c r="S366" s="49" t="s">
        <v>860</v>
      </c>
      <c r="T366" s="49">
        <v>108351804.0865</v>
      </c>
      <c r="U366" s="49">
        <v>0</v>
      </c>
      <c r="V366" s="49">
        <v>19341958.515000001</v>
      </c>
      <c r="W366" s="49">
        <v>8289410.7921000002</v>
      </c>
      <c r="X366" s="49">
        <v>1419699.7028999999</v>
      </c>
      <c r="Y366" s="49">
        <v>4122086.1929000001</v>
      </c>
      <c r="Z366" s="49">
        <v>0</v>
      </c>
      <c r="AA366" s="49">
        <f t="shared" si="100"/>
        <v>4122086.1929000001</v>
      </c>
      <c r="AB366" s="49">
        <v>72467674.140100002</v>
      </c>
      <c r="AC366" s="50">
        <f t="shared" si="102"/>
        <v>213992633.42950001</v>
      </c>
    </row>
    <row r="367" spans="1:29" ht="24.9" customHeight="1">
      <c r="A367" s="153"/>
      <c r="B367" s="155"/>
      <c r="C367" s="13">
        <v>4</v>
      </c>
      <c r="D367" s="49" t="s">
        <v>861</v>
      </c>
      <c r="E367" s="49">
        <v>97121829.478499994</v>
      </c>
      <c r="F367" s="49">
        <v>0</v>
      </c>
      <c r="G367" s="49">
        <v>17337287.666900001</v>
      </c>
      <c r="H367" s="49">
        <v>7430266.1429000003</v>
      </c>
      <c r="I367" s="49">
        <v>1272556.8681000001</v>
      </c>
      <c r="J367" s="49">
        <v>3694858.2047000001</v>
      </c>
      <c r="K367" s="49">
        <v>0</v>
      </c>
      <c r="L367" s="49">
        <f t="shared" si="105"/>
        <v>3694858.2047000001</v>
      </c>
      <c r="M367" s="62">
        <v>71043136.343799993</v>
      </c>
      <c r="N367" s="50">
        <f t="shared" si="101"/>
        <v>197899934.70489997</v>
      </c>
      <c r="O367" s="53"/>
      <c r="P367" s="155"/>
      <c r="Q367" s="56">
        <v>13</v>
      </c>
      <c r="R367" s="155"/>
      <c r="S367" s="49" t="s">
        <v>862</v>
      </c>
      <c r="T367" s="49">
        <v>93126930.031399995</v>
      </c>
      <c r="U367" s="49">
        <v>0</v>
      </c>
      <c r="V367" s="49">
        <v>16624155.2919</v>
      </c>
      <c r="W367" s="49">
        <v>7124637.9822000004</v>
      </c>
      <c r="X367" s="49">
        <v>1220212.9537</v>
      </c>
      <c r="Y367" s="49">
        <v>3542878.0877999999</v>
      </c>
      <c r="Z367" s="49">
        <v>0</v>
      </c>
      <c r="AA367" s="49">
        <f t="shared" si="100"/>
        <v>3542878.0877999999</v>
      </c>
      <c r="AB367" s="49">
        <v>68775210.031599998</v>
      </c>
      <c r="AC367" s="50">
        <f t="shared" si="102"/>
        <v>190414024.3786</v>
      </c>
    </row>
    <row r="368" spans="1:29" ht="24.9" customHeight="1">
      <c r="A368" s="153"/>
      <c r="B368" s="155"/>
      <c r="C368" s="13">
        <v>5</v>
      </c>
      <c r="D368" s="49" t="s">
        <v>863</v>
      </c>
      <c r="E368" s="49">
        <v>159663903.23719999</v>
      </c>
      <c r="F368" s="49">
        <v>0</v>
      </c>
      <c r="G368" s="49">
        <v>28501718.257399999</v>
      </c>
      <c r="H368" s="49">
        <v>12215022.110300001</v>
      </c>
      <c r="I368" s="49">
        <v>2092026.0433</v>
      </c>
      <c r="J368" s="49">
        <v>6074180.0893999999</v>
      </c>
      <c r="K368" s="49">
        <v>0</v>
      </c>
      <c r="L368" s="49">
        <f t="shared" si="105"/>
        <v>6074180.0893999999</v>
      </c>
      <c r="M368" s="62">
        <v>122138462.40360001</v>
      </c>
      <c r="N368" s="50">
        <f t="shared" si="101"/>
        <v>330685312.14119995</v>
      </c>
      <c r="O368" s="53"/>
      <c r="P368" s="155"/>
      <c r="Q368" s="56">
        <v>14</v>
      </c>
      <c r="R368" s="155"/>
      <c r="S368" s="49" t="s">
        <v>864</v>
      </c>
      <c r="T368" s="49">
        <v>133391101.1357</v>
      </c>
      <c r="U368" s="49">
        <v>0</v>
      </c>
      <c r="V368" s="49">
        <v>23811741.448899999</v>
      </c>
      <c r="W368" s="49">
        <v>10205032.0495</v>
      </c>
      <c r="X368" s="49">
        <v>1747781.7583000001</v>
      </c>
      <c r="Y368" s="49">
        <v>5074669.6918000001</v>
      </c>
      <c r="Z368" s="49">
        <v>0</v>
      </c>
      <c r="AA368" s="49">
        <f t="shared" si="100"/>
        <v>5074669.6918000001</v>
      </c>
      <c r="AB368" s="49">
        <v>89458384.782800004</v>
      </c>
      <c r="AC368" s="50">
        <f t="shared" si="102"/>
        <v>263688710.86699998</v>
      </c>
    </row>
    <row r="369" spans="1:29" ht="24.9" customHeight="1">
      <c r="A369" s="153"/>
      <c r="B369" s="155"/>
      <c r="C369" s="13">
        <v>6</v>
      </c>
      <c r="D369" s="49" t="s">
        <v>865</v>
      </c>
      <c r="E369" s="49">
        <v>106960412.68799999</v>
      </c>
      <c r="F369" s="49">
        <v>0</v>
      </c>
      <c r="G369" s="49">
        <v>19093580.235199999</v>
      </c>
      <c r="H369" s="49">
        <v>8182962.9579999996</v>
      </c>
      <c r="I369" s="49">
        <v>1401468.7379000001</v>
      </c>
      <c r="J369" s="49">
        <v>4069152.7385</v>
      </c>
      <c r="K369" s="49">
        <v>0</v>
      </c>
      <c r="L369" s="49">
        <f t="shared" si="105"/>
        <v>4069152.7385</v>
      </c>
      <c r="M369" s="62">
        <v>84331783.3354</v>
      </c>
      <c r="N369" s="50">
        <f t="shared" si="101"/>
        <v>224039360.69299999</v>
      </c>
      <c r="O369" s="53"/>
      <c r="P369" s="155"/>
      <c r="Q369" s="56">
        <v>15</v>
      </c>
      <c r="R369" s="155"/>
      <c r="S369" s="49" t="s">
        <v>866</v>
      </c>
      <c r="T369" s="49">
        <v>88426734.350500003</v>
      </c>
      <c r="U369" s="49">
        <v>0</v>
      </c>
      <c r="V369" s="49">
        <v>15785119.978700001</v>
      </c>
      <c r="W369" s="49">
        <v>6765051.4194999998</v>
      </c>
      <c r="X369" s="49">
        <v>1158627.7638999999</v>
      </c>
      <c r="Y369" s="49">
        <v>3364066.0054000001</v>
      </c>
      <c r="Z369" s="49">
        <v>0</v>
      </c>
      <c r="AA369" s="49">
        <f t="shared" si="100"/>
        <v>3364066.0054000001</v>
      </c>
      <c r="AB369" s="49">
        <v>65117784.254100002</v>
      </c>
      <c r="AC369" s="50">
        <f t="shared" si="102"/>
        <v>180617383.7721</v>
      </c>
    </row>
    <row r="370" spans="1:29" ht="24.9" customHeight="1">
      <c r="A370" s="153"/>
      <c r="B370" s="155"/>
      <c r="C370" s="13">
        <v>7</v>
      </c>
      <c r="D370" s="49" t="s">
        <v>867</v>
      </c>
      <c r="E370" s="49">
        <v>93269269.486000001</v>
      </c>
      <c r="F370" s="49">
        <v>0</v>
      </c>
      <c r="G370" s="49">
        <v>16649564.410399999</v>
      </c>
      <c r="H370" s="49">
        <v>7135527.6045000004</v>
      </c>
      <c r="I370" s="49">
        <v>1222077.9828999999</v>
      </c>
      <c r="J370" s="49">
        <v>3548293.1845</v>
      </c>
      <c r="K370" s="49">
        <v>0</v>
      </c>
      <c r="L370" s="49">
        <f t="shared" si="105"/>
        <v>3548293.1845</v>
      </c>
      <c r="M370" s="62">
        <v>78164237.128199995</v>
      </c>
      <c r="N370" s="50">
        <f t="shared" si="101"/>
        <v>199988969.7965</v>
      </c>
      <c r="O370" s="53"/>
      <c r="P370" s="156"/>
      <c r="Q370" s="56">
        <v>16</v>
      </c>
      <c r="R370" s="156"/>
      <c r="S370" s="49" t="s">
        <v>868</v>
      </c>
      <c r="T370" s="49">
        <v>95925292.963499993</v>
      </c>
      <c r="U370" s="49">
        <v>0</v>
      </c>
      <c r="V370" s="49">
        <v>17123693.072500002</v>
      </c>
      <c r="W370" s="49">
        <v>7338725.6025</v>
      </c>
      <c r="X370" s="49">
        <v>1256879.0253999999</v>
      </c>
      <c r="Y370" s="49">
        <v>3649337.72</v>
      </c>
      <c r="Z370" s="49">
        <v>0</v>
      </c>
      <c r="AA370" s="49">
        <f t="shared" si="100"/>
        <v>3649337.72</v>
      </c>
      <c r="AB370" s="49">
        <v>71189975.003600001</v>
      </c>
      <c r="AC370" s="50">
        <f t="shared" si="102"/>
        <v>196483903.38749999</v>
      </c>
    </row>
    <row r="371" spans="1:29" ht="24.9" customHeight="1">
      <c r="A371" s="153"/>
      <c r="B371" s="155"/>
      <c r="C371" s="13">
        <v>8</v>
      </c>
      <c r="D371" s="49" t="s">
        <v>869</v>
      </c>
      <c r="E371" s="49">
        <v>124275186.2797</v>
      </c>
      <c r="F371" s="49">
        <v>0</v>
      </c>
      <c r="G371" s="49">
        <v>22184452.928300001</v>
      </c>
      <c r="H371" s="49">
        <v>9507622.6835999992</v>
      </c>
      <c r="I371" s="49">
        <v>1628338.7851</v>
      </c>
      <c r="J371" s="49">
        <v>4727868.0203999998</v>
      </c>
      <c r="K371" s="49">
        <v>0</v>
      </c>
      <c r="L371" s="49">
        <f t="shared" si="105"/>
        <v>4727868.0203999998</v>
      </c>
      <c r="M371" s="62">
        <v>97900576.982099995</v>
      </c>
      <c r="N371" s="50">
        <f t="shared" si="101"/>
        <v>260224045.67920002</v>
      </c>
      <c r="O371" s="53"/>
      <c r="P371" s="13"/>
      <c r="Q371" s="149" t="s">
        <v>870</v>
      </c>
      <c r="R371" s="150"/>
      <c r="S371" s="50"/>
      <c r="T371" s="50">
        <f t="shared" ref="T371:Y371" si="107">SUM(T355:T370)</f>
        <v>1775986406.8079002</v>
      </c>
      <c r="U371" s="50">
        <f t="shared" si="107"/>
        <v>1E-4</v>
      </c>
      <c r="V371" s="50">
        <f t="shared" si="107"/>
        <v>317032611.43849999</v>
      </c>
      <c r="W371" s="50">
        <f t="shared" si="107"/>
        <v>135871119.18779999</v>
      </c>
      <c r="X371" s="50">
        <f t="shared" si="107"/>
        <v>23270192.825599998</v>
      </c>
      <c r="Y371" s="50">
        <f t="shared" si="107"/>
        <v>67564809.908100009</v>
      </c>
      <c r="Z371" s="50">
        <f t="shared" ref="Z371:AC371" si="108">SUM(Z355:Z370)</f>
        <v>0</v>
      </c>
      <c r="AA371" s="50">
        <f t="shared" si="100"/>
        <v>67564809.908100009</v>
      </c>
      <c r="AB371" s="50">
        <f t="shared" si="108"/>
        <v>1181106076.2094002</v>
      </c>
      <c r="AC371" s="50">
        <f t="shared" si="108"/>
        <v>3500831216.3774004</v>
      </c>
    </row>
    <row r="372" spans="1:29" ht="24.9" customHeight="1">
      <c r="A372" s="153"/>
      <c r="B372" s="155"/>
      <c r="C372" s="13">
        <v>9</v>
      </c>
      <c r="D372" s="49" t="s">
        <v>871</v>
      </c>
      <c r="E372" s="49">
        <v>137088457.8545</v>
      </c>
      <c r="F372" s="49">
        <v>0</v>
      </c>
      <c r="G372" s="49">
        <v>24471759.257300001</v>
      </c>
      <c r="H372" s="49">
        <v>10487896.8246</v>
      </c>
      <c r="I372" s="49">
        <v>1796227.0636</v>
      </c>
      <c r="J372" s="49">
        <v>5215330.2298999997</v>
      </c>
      <c r="K372" s="49">
        <v>0</v>
      </c>
      <c r="L372" s="49">
        <f t="shared" si="105"/>
        <v>5215330.2298999997</v>
      </c>
      <c r="M372" s="62">
        <v>92387079.619100004</v>
      </c>
      <c r="N372" s="50">
        <f t="shared" si="101"/>
        <v>271446750.84899998</v>
      </c>
      <c r="O372" s="53"/>
      <c r="P372" s="154">
        <v>35</v>
      </c>
      <c r="Q372" s="56">
        <v>1</v>
      </c>
      <c r="R372" s="46"/>
      <c r="S372" s="49" t="s">
        <v>872</v>
      </c>
      <c r="T372" s="49">
        <v>99133085.986100003</v>
      </c>
      <c r="U372" s="49">
        <v>0</v>
      </c>
      <c r="V372" s="49">
        <v>17696318.513300002</v>
      </c>
      <c r="W372" s="49">
        <v>7584136.5056999996</v>
      </c>
      <c r="X372" s="49">
        <v>1298909.7312</v>
      </c>
      <c r="Y372" s="49">
        <v>3771373.5221000002</v>
      </c>
      <c r="Z372" s="49">
        <v>0</v>
      </c>
      <c r="AA372" s="49">
        <f t="shared" si="100"/>
        <v>3771373.5221000002</v>
      </c>
      <c r="AB372" s="49">
        <v>72012209.0414</v>
      </c>
      <c r="AC372" s="50">
        <f t="shared" si="102"/>
        <v>201496033.29980001</v>
      </c>
    </row>
    <row r="373" spans="1:29" ht="24.9" customHeight="1">
      <c r="A373" s="153"/>
      <c r="B373" s="155"/>
      <c r="C373" s="13">
        <v>10</v>
      </c>
      <c r="D373" s="49" t="s">
        <v>873</v>
      </c>
      <c r="E373" s="49">
        <v>129507588.52860001</v>
      </c>
      <c r="F373" s="49">
        <v>0</v>
      </c>
      <c r="G373" s="49">
        <v>23118492.8189</v>
      </c>
      <c r="H373" s="49">
        <v>9907925.4938999992</v>
      </c>
      <c r="I373" s="49">
        <v>1696897.3107</v>
      </c>
      <c r="J373" s="49">
        <v>4926927.1245999997</v>
      </c>
      <c r="K373" s="49">
        <v>0</v>
      </c>
      <c r="L373" s="49">
        <f t="shared" si="105"/>
        <v>4926927.1245999997</v>
      </c>
      <c r="M373" s="62">
        <v>110533415.2133</v>
      </c>
      <c r="N373" s="50">
        <f t="shared" si="101"/>
        <v>279691246.49000001</v>
      </c>
      <c r="O373" s="53"/>
      <c r="P373" s="155"/>
      <c r="Q373" s="56">
        <v>2</v>
      </c>
      <c r="R373" s="154" t="s">
        <v>124</v>
      </c>
      <c r="S373" s="49" t="s">
        <v>874</v>
      </c>
      <c r="T373" s="49">
        <v>109700574.14830001</v>
      </c>
      <c r="U373" s="49">
        <v>0</v>
      </c>
      <c r="V373" s="49">
        <v>19582728.429200001</v>
      </c>
      <c r="W373" s="49">
        <v>8392597.8982999995</v>
      </c>
      <c r="X373" s="49">
        <v>1437372.2139999999</v>
      </c>
      <c r="Y373" s="49">
        <v>4173398.1806999999</v>
      </c>
      <c r="Z373" s="49">
        <v>0</v>
      </c>
      <c r="AA373" s="49">
        <f t="shared" si="100"/>
        <v>4173398.1806999999</v>
      </c>
      <c r="AB373" s="49">
        <v>67107162.694600001</v>
      </c>
      <c r="AC373" s="50">
        <f t="shared" si="102"/>
        <v>210393833.56510001</v>
      </c>
    </row>
    <row r="374" spans="1:29" ht="24.9" customHeight="1">
      <c r="A374" s="153"/>
      <c r="B374" s="155"/>
      <c r="C374" s="13">
        <v>11</v>
      </c>
      <c r="D374" s="49" t="s">
        <v>875</v>
      </c>
      <c r="E374" s="49">
        <v>138269609.35800001</v>
      </c>
      <c r="F374" s="49">
        <v>0</v>
      </c>
      <c r="G374" s="49">
        <v>24682607.462099999</v>
      </c>
      <c r="H374" s="49">
        <v>10578260.3409</v>
      </c>
      <c r="I374" s="49">
        <v>1811703.3213</v>
      </c>
      <c r="J374" s="49">
        <v>5260265.4144000001</v>
      </c>
      <c r="K374" s="49">
        <v>0</v>
      </c>
      <c r="L374" s="49">
        <f t="shared" si="105"/>
        <v>5260265.4144000001</v>
      </c>
      <c r="M374" s="62">
        <v>117684434.57250001</v>
      </c>
      <c r="N374" s="50">
        <f t="shared" si="101"/>
        <v>298286880.46920002</v>
      </c>
      <c r="O374" s="53"/>
      <c r="P374" s="155"/>
      <c r="Q374" s="56">
        <v>3</v>
      </c>
      <c r="R374" s="155"/>
      <c r="S374" s="49" t="s">
        <v>876</v>
      </c>
      <c r="T374" s="49">
        <v>91851183.111200005</v>
      </c>
      <c r="U374" s="49">
        <v>0</v>
      </c>
      <c r="V374" s="49">
        <v>16396420.791200001</v>
      </c>
      <c r="W374" s="49">
        <v>7027037.4819</v>
      </c>
      <c r="X374" s="49">
        <v>1203497.2419</v>
      </c>
      <c r="Y374" s="49">
        <v>3494344.1587999999</v>
      </c>
      <c r="Z374" s="49">
        <v>0</v>
      </c>
      <c r="AA374" s="49">
        <f t="shared" si="100"/>
        <v>3494344.1587999999</v>
      </c>
      <c r="AB374" s="49">
        <v>63729723.579899997</v>
      </c>
      <c r="AC374" s="50">
        <f t="shared" si="102"/>
        <v>183702206.36489999</v>
      </c>
    </row>
    <row r="375" spans="1:29" ht="24.9" customHeight="1">
      <c r="A375" s="153"/>
      <c r="B375" s="155"/>
      <c r="C375" s="13">
        <v>12</v>
      </c>
      <c r="D375" s="49" t="s">
        <v>877</v>
      </c>
      <c r="E375" s="49">
        <v>119489010.36049999</v>
      </c>
      <c r="F375" s="49">
        <v>0</v>
      </c>
      <c r="G375" s="49">
        <v>21330069.221099999</v>
      </c>
      <c r="H375" s="49">
        <v>9141458.2376000006</v>
      </c>
      <c r="I375" s="49">
        <v>1565627.0234000001</v>
      </c>
      <c r="J375" s="49">
        <v>4545784.9452</v>
      </c>
      <c r="K375" s="49">
        <v>0</v>
      </c>
      <c r="L375" s="49">
        <f t="shared" si="105"/>
        <v>4545784.9452</v>
      </c>
      <c r="M375" s="62">
        <v>91854145.005600005</v>
      </c>
      <c r="N375" s="50">
        <f t="shared" si="101"/>
        <v>247926094.79339999</v>
      </c>
      <c r="O375" s="53"/>
      <c r="P375" s="155"/>
      <c r="Q375" s="56">
        <v>4</v>
      </c>
      <c r="R375" s="155"/>
      <c r="S375" s="49" t="s">
        <v>878</v>
      </c>
      <c r="T375" s="49">
        <v>102839837.8408</v>
      </c>
      <c r="U375" s="49">
        <v>0</v>
      </c>
      <c r="V375" s="49">
        <v>18358013.4542</v>
      </c>
      <c r="W375" s="49">
        <v>7867720.0516999997</v>
      </c>
      <c r="X375" s="49">
        <v>1347478.1381000001</v>
      </c>
      <c r="Y375" s="49">
        <v>3912391.4844999998</v>
      </c>
      <c r="Z375" s="49">
        <v>0</v>
      </c>
      <c r="AA375" s="49">
        <f t="shared" si="100"/>
        <v>3912391.4844999998</v>
      </c>
      <c r="AB375" s="49">
        <v>71550311.044</v>
      </c>
      <c r="AC375" s="50">
        <f t="shared" si="102"/>
        <v>205875752.0133</v>
      </c>
    </row>
    <row r="376" spans="1:29" ht="24.9" customHeight="1">
      <c r="A376" s="153"/>
      <c r="B376" s="155"/>
      <c r="C376" s="13">
        <v>13</v>
      </c>
      <c r="D376" s="49" t="s">
        <v>879</v>
      </c>
      <c r="E376" s="49">
        <v>103521418.8339</v>
      </c>
      <c r="F376" s="49">
        <v>0</v>
      </c>
      <c r="G376" s="49">
        <v>18479682.967700001</v>
      </c>
      <c r="H376" s="49">
        <v>7919864.1289999997</v>
      </c>
      <c r="I376" s="49">
        <v>1356408.6801</v>
      </c>
      <c r="J376" s="49">
        <v>3938321.2382999999</v>
      </c>
      <c r="K376" s="49">
        <v>0</v>
      </c>
      <c r="L376" s="49">
        <f t="shared" si="105"/>
        <v>3938321.2382999999</v>
      </c>
      <c r="M376" s="62">
        <v>88916044.962799996</v>
      </c>
      <c r="N376" s="50">
        <f t="shared" si="101"/>
        <v>224131740.8118</v>
      </c>
      <c r="O376" s="53"/>
      <c r="P376" s="155"/>
      <c r="Q376" s="56">
        <v>5</v>
      </c>
      <c r="R376" s="155"/>
      <c r="S376" s="49" t="s">
        <v>880</v>
      </c>
      <c r="T376" s="49">
        <v>144240739.86359999</v>
      </c>
      <c r="U376" s="49">
        <v>0</v>
      </c>
      <c r="V376" s="49">
        <v>25748518.2654</v>
      </c>
      <c r="W376" s="49">
        <v>11035079.2566</v>
      </c>
      <c r="X376" s="49">
        <v>1889941.1714000001</v>
      </c>
      <c r="Y376" s="49">
        <v>5487428.3567000004</v>
      </c>
      <c r="Z376" s="49">
        <v>0</v>
      </c>
      <c r="AA376" s="49">
        <f t="shared" si="100"/>
        <v>5487428.3567000004</v>
      </c>
      <c r="AB376" s="49">
        <v>97767462.182600006</v>
      </c>
      <c r="AC376" s="50">
        <f t="shared" si="102"/>
        <v>286169169.09630001</v>
      </c>
    </row>
    <row r="377" spans="1:29" ht="24.9" customHeight="1">
      <c r="A377" s="153"/>
      <c r="B377" s="155"/>
      <c r="C377" s="13">
        <v>14</v>
      </c>
      <c r="D377" s="49" t="s">
        <v>881</v>
      </c>
      <c r="E377" s="49">
        <v>106593082.48289999</v>
      </c>
      <c r="F377" s="49">
        <v>0</v>
      </c>
      <c r="G377" s="49">
        <v>19028007.855999999</v>
      </c>
      <c r="H377" s="49">
        <v>8154860.5097000003</v>
      </c>
      <c r="I377" s="49">
        <v>1396655.7253</v>
      </c>
      <c r="J377" s="49">
        <v>4055178.1973000001</v>
      </c>
      <c r="K377" s="49">
        <v>0</v>
      </c>
      <c r="L377" s="49">
        <f t="shared" si="105"/>
        <v>4055178.1973000001</v>
      </c>
      <c r="M377" s="62">
        <v>80505085.621199995</v>
      </c>
      <c r="N377" s="50">
        <f t="shared" si="101"/>
        <v>219732870.3924</v>
      </c>
      <c r="O377" s="53"/>
      <c r="P377" s="155"/>
      <c r="Q377" s="56">
        <v>6</v>
      </c>
      <c r="R377" s="155"/>
      <c r="S377" s="49" t="s">
        <v>882</v>
      </c>
      <c r="T377" s="49">
        <v>119538319.19</v>
      </c>
      <c r="U377" s="49">
        <v>0</v>
      </c>
      <c r="V377" s="49">
        <v>21338871.375599999</v>
      </c>
      <c r="W377" s="49">
        <v>9145230.5896000005</v>
      </c>
      <c r="X377" s="49">
        <v>1566273.1015000001</v>
      </c>
      <c r="Y377" s="49">
        <v>4547660.8277000003</v>
      </c>
      <c r="Z377" s="49">
        <v>0</v>
      </c>
      <c r="AA377" s="49">
        <f t="shared" si="100"/>
        <v>4547660.8277000003</v>
      </c>
      <c r="AB377" s="49">
        <v>74814155.569900006</v>
      </c>
      <c r="AC377" s="50">
        <f t="shared" si="102"/>
        <v>230950510.6543</v>
      </c>
    </row>
    <row r="378" spans="1:29" ht="24.9" customHeight="1">
      <c r="A378" s="153"/>
      <c r="B378" s="155"/>
      <c r="C378" s="13">
        <v>15</v>
      </c>
      <c r="D378" s="49" t="s">
        <v>883</v>
      </c>
      <c r="E378" s="49">
        <v>123391927.7876</v>
      </c>
      <c r="F378" s="49">
        <v>0</v>
      </c>
      <c r="G378" s="49">
        <v>22026781.819400001</v>
      </c>
      <c r="H378" s="49">
        <v>9440049.3511999995</v>
      </c>
      <c r="I378" s="49">
        <v>1616765.7261999999</v>
      </c>
      <c r="J378" s="49">
        <v>4694265.7405000003</v>
      </c>
      <c r="K378" s="49">
        <v>0</v>
      </c>
      <c r="L378" s="49">
        <f t="shared" si="105"/>
        <v>4694265.7405000003</v>
      </c>
      <c r="M378" s="62">
        <v>98430151.755700007</v>
      </c>
      <c r="N378" s="50">
        <f t="shared" si="101"/>
        <v>259599942.18060002</v>
      </c>
      <c r="O378" s="53"/>
      <c r="P378" s="155"/>
      <c r="Q378" s="56">
        <v>7</v>
      </c>
      <c r="R378" s="155"/>
      <c r="S378" s="49" t="s">
        <v>884</v>
      </c>
      <c r="T378" s="49">
        <v>110055365.5291</v>
      </c>
      <c r="U378" s="49">
        <v>0</v>
      </c>
      <c r="V378" s="49">
        <v>19646062.493999999</v>
      </c>
      <c r="W378" s="49">
        <v>8419741.0688000005</v>
      </c>
      <c r="X378" s="49">
        <v>1442020.9342</v>
      </c>
      <c r="Y378" s="49">
        <v>4186895.7008000002</v>
      </c>
      <c r="Z378" s="49">
        <v>0</v>
      </c>
      <c r="AA378" s="49">
        <f t="shared" si="100"/>
        <v>4186895.7008000002</v>
      </c>
      <c r="AB378" s="49">
        <v>70461242.922099993</v>
      </c>
      <c r="AC378" s="50">
        <f t="shared" si="102"/>
        <v>214211328.64899999</v>
      </c>
    </row>
    <row r="379" spans="1:29" ht="24.9" customHeight="1">
      <c r="A379" s="153"/>
      <c r="B379" s="155"/>
      <c r="C379" s="13">
        <v>16</v>
      </c>
      <c r="D379" s="49" t="s">
        <v>885</v>
      </c>
      <c r="E379" s="49">
        <v>95706919.448400006</v>
      </c>
      <c r="F379" s="49">
        <v>0</v>
      </c>
      <c r="G379" s="49">
        <v>17084711.0592</v>
      </c>
      <c r="H379" s="49">
        <v>7322019.0253999997</v>
      </c>
      <c r="I379" s="49">
        <v>1254017.7457000001</v>
      </c>
      <c r="J379" s="49">
        <v>3641030.0184999998</v>
      </c>
      <c r="K379" s="49">
        <v>0</v>
      </c>
      <c r="L379" s="49">
        <f t="shared" si="105"/>
        <v>3641030.0184999998</v>
      </c>
      <c r="M379" s="62">
        <v>75542762.002900004</v>
      </c>
      <c r="N379" s="50">
        <f t="shared" si="101"/>
        <v>200551459.30010003</v>
      </c>
      <c r="O379" s="53"/>
      <c r="P379" s="155"/>
      <c r="Q379" s="56">
        <v>8</v>
      </c>
      <c r="R379" s="155"/>
      <c r="S379" s="49" t="s">
        <v>886</v>
      </c>
      <c r="T379" s="49">
        <v>95615538.811800003</v>
      </c>
      <c r="U379" s="49">
        <v>0</v>
      </c>
      <c r="V379" s="49">
        <v>17068398.636100002</v>
      </c>
      <c r="W379" s="49">
        <v>7315027.9868999999</v>
      </c>
      <c r="X379" s="49">
        <v>1252820.4139</v>
      </c>
      <c r="Y379" s="49">
        <v>3637553.5754999998</v>
      </c>
      <c r="Z379" s="49">
        <v>0</v>
      </c>
      <c r="AA379" s="49">
        <f t="shared" si="100"/>
        <v>3637553.5754999998</v>
      </c>
      <c r="AB379" s="49">
        <v>66208965.480499998</v>
      </c>
      <c r="AC379" s="50">
        <f t="shared" si="102"/>
        <v>191098304.90469998</v>
      </c>
    </row>
    <row r="380" spans="1:29" ht="24.9" customHeight="1">
      <c r="A380" s="153"/>
      <c r="B380" s="155"/>
      <c r="C380" s="13">
        <v>17</v>
      </c>
      <c r="D380" s="49" t="s">
        <v>887</v>
      </c>
      <c r="E380" s="49">
        <v>133168812.82099999</v>
      </c>
      <c r="F380" s="49">
        <v>0</v>
      </c>
      <c r="G380" s="49">
        <v>23772060.6019</v>
      </c>
      <c r="H380" s="49">
        <v>10188025.972200001</v>
      </c>
      <c r="I380" s="49">
        <v>1744869.1842</v>
      </c>
      <c r="J380" s="49">
        <v>5066213.0574000003</v>
      </c>
      <c r="K380" s="49">
        <v>0</v>
      </c>
      <c r="L380" s="49">
        <f t="shared" si="105"/>
        <v>5066213.0574000003</v>
      </c>
      <c r="M380" s="62">
        <v>106288337.4288</v>
      </c>
      <c r="N380" s="50">
        <f t="shared" si="101"/>
        <v>280228319.06549996</v>
      </c>
      <c r="O380" s="53"/>
      <c r="P380" s="155"/>
      <c r="Q380" s="56">
        <v>9</v>
      </c>
      <c r="R380" s="155"/>
      <c r="S380" s="49" t="s">
        <v>888</v>
      </c>
      <c r="T380" s="49">
        <v>126101596.377</v>
      </c>
      <c r="U380" s="49">
        <v>0</v>
      </c>
      <c r="V380" s="49">
        <v>22510486.709100001</v>
      </c>
      <c r="W380" s="49">
        <v>9647351.4467999991</v>
      </c>
      <c r="X380" s="49">
        <v>1652269.6638</v>
      </c>
      <c r="Y380" s="49">
        <v>4797351.1259000003</v>
      </c>
      <c r="Z380" s="49">
        <v>0</v>
      </c>
      <c r="AA380" s="49">
        <f t="shared" si="100"/>
        <v>4797351.1259000003</v>
      </c>
      <c r="AB380" s="49">
        <v>86299688.453299999</v>
      </c>
      <c r="AC380" s="50">
        <f t="shared" si="102"/>
        <v>251008743.77590001</v>
      </c>
    </row>
    <row r="381" spans="1:29" ht="24.9" customHeight="1">
      <c r="A381" s="153"/>
      <c r="B381" s="155"/>
      <c r="C381" s="13">
        <v>18</v>
      </c>
      <c r="D381" s="49" t="s">
        <v>889</v>
      </c>
      <c r="E381" s="49">
        <v>89571223.678399995</v>
      </c>
      <c r="F381" s="49">
        <v>0</v>
      </c>
      <c r="G381" s="49">
        <v>15989423.5922</v>
      </c>
      <c r="H381" s="49">
        <v>6852610.1109999996</v>
      </c>
      <c r="I381" s="49">
        <v>1173623.6486</v>
      </c>
      <c r="J381" s="49">
        <v>3407606.4309</v>
      </c>
      <c r="K381" s="49">
        <v>0</v>
      </c>
      <c r="L381" s="49">
        <f t="shared" si="105"/>
        <v>3407606.4309</v>
      </c>
      <c r="M381" s="62">
        <v>76705426.619100004</v>
      </c>
      <c r="N381" s="50">
        <f t="shared" si="101"/>
        <v>193699914.08019999</v>
      </c>
      <c r="O381" s="53"/>
      <c r="P381" s="155"/>
      <c r="Q381" s="56">
        <v>10</v>
      </c>
      <c r="R381" s="155"/>
      <c r="S381" s="49" t="s">
        <v>890</v>
      </c>
      <c r="T381" s="49">
        <v>88933729.818399996</v>
      </c>
      <c r="U381" s="49">
        <v>0</v>
      </c>
      <c r="V381" s="49">
        <v>15875624.104599999</v>
      </c>
      <c r="W381" s="49">
        <v>6803838.9018999999</v>
      </c>
      <c r="X381" s="49">
        <v>1165270.7664999999</v>
      </c>
      <c r="Y381" s="49">
        <v>3383353.9078000002</v>
      </c>
      <c r="Z381" s="49">
        <v>0</v>
      </c>
      <c r="AA381" s="49">
        <f t="shared" si="100"/>
        <v>3383353.9078000002</v>
      </c>
      <c r="AB381" s="49">
        <v>66766058.9432</v>
      </c>
      <c r="AC381" s="50">
        <f t="shared" si="102"/>
        <v>182927876.44239998</v>
      </c>
    </row>
    <row r="382" spans="1:29" ht="24.9" customHeight="1">
      <c r="A382" s="153"/>
      <c r="B382" s="155"/>
      <c r="C382" s="13">
        <v>19</v>
      </c>
      <c r="D382" s="49" t="s">
        <v>891</v>
      </c>
      <c r="E382" s="49">
        <v>118189115.398</v>
      </c>
      <c r="F382" s="49">
        <v>0</v>
      </c>
      <c r="G382" s="49">
        <v>21098024.0359</v>
      </c>
      <c r="H382" s="49">
        <v>9042010.3011000007</v>
      </c>
      <c r="I382" s="49">
        <v>1548594.9073999999</v>
      </c>
      <c r="J382" s="49">
        <v>4496332.3392000003</v>
      </c>
      <c r="K382" s="49">
        <v>0</v>
      </c>
      <c r="L382" s="49">
        <f t="shared" si="105"/>
        <v>4496332.3392000003</v>
      </c>
      <c r="M382" s="62">
        <v>99202274.975400001</v>
      </c>
      <c r="N382" s="50">
        <f t="shared" si="101"/>
        <v>253576351.95700002</v>
      </c>
      <c r="O382" s="53"/>
      <c r="P382" s="155"/>
      <c r="Q382" s="56">
        <v>11</v>
      </c>
      <c r="R382" s="155"/>
      <c r="S382" s="49" t="s">
        <v>892</v>
      </c>
      <c r="T382" s="49">
        <v>85184373.312800005</v>
      </c>
      <c r="U382" s="49">
        <v>0</v>
      </c>
      <c r="V382" s="49">
        <v>15206323.776799999</v>
      </c>
      <c r="W382" s="49">
        <v>6516995.9044000003</v>
      </c>
      <c r="X382" s="49">
        <v>1116144.1243</v>
      </c>
      <c r="Y382" s="49">
        <v>3240715.1135</v>
      </c>
      <c r="Z382" s="49">
        <v>0</v>
      </c>
      <c r="AA382" s="49">
        <f t="shared" si="100"/>
        <v>3240715.1135</v>
      </c>
      <c r="AB382" s="49">
        <v>59504644.842699997</v>
      </c>
      <c r="AC382" s="50">
        <f t="shared" si="102"/>
        <v>170769197.07449999</v>
      </c>
    </row>
    <row r="383" spans="1:29" ht="24.9" customHeight="1">
      <c r="A383" s="153"/>
      <c r="B383" s="155"/>
      <c r="C383" s="13">
        <v>20</v>
      </c>
      <c r="D383" s="49" t="s">
        <v>893</v>
      </c>
      <c r="E383" s="49">
        <v>99092953.215900004</v>
      </c>
      <c r="F383" s="49">
        <v>0</v>
      </c>
      <c r="G383" s="49">
        <v>17689154.3836</v>
      </c>
      <c r="H383" s="49">
        <v>7581066.1644000001</v>
      </c>
      <c r="I383" s="49">
        <v>1298383.8840999999</v>
      </c>
      <c r="J383" s="49">
        <v>3769846.7294000001</v>
      </c>
      <c r="K383" s="49">
        <v>0</v>
      </c>
      <c r="L383" s="49">
        <f t="shared" si="105"/>
        <v>3769846.7294000001</v>
      </c>
      <c r="M383" s="62">
        <v>77197243.191200003</v>
      </c>
      <c r="N383" s="50">
        <f t="shared" si="101"/>
        <v>206628647.5686</v>
      </c>
      <c r="O383" s="53"/>
      <c r="P383" s="155"/>
      <c r="Q383" s="56">
        <v>12</v>
      </c>
      <c r="R383" s="155"/>
      <c r="S383" s="49" t="s">
        <v>894</v>
      </c>
      <c r="T383" s="49">
        <v>91330675.150000006</v>
      </c>
      <c r="U383" s="49">
        <v>0</v>
      </c>
      <c r="V383" s="49">
        <v>16303504.5405</v>
      </c>
      <c r="W383" s="49">
        <v>6987216.2317000004</v>
      </c>
      <c r="X383" s="49">
        <v>1196677.1893</v>
      </c>
      <c r="Y383" s="49">
        <v>3474542.1932999999</v>
      </c>
      <c r="Z383" s="49">
        <v>0</v>
      </c>
      <c r="AA383" s="49">
        <f t="shared" si="100"/>
        <v>3474542.1932999999</v>
      </c>
      <c r="AB383" s="49">
        <v>63699165.035599999</v>
      </c>
      <c r="AC383" s="50">
        <f t="shared" si="102"/>
        <v>182991780.34040001</v>
      </c>
    </row>
    <row r="384" spans="1:29" ht="24.9" customHeight="1">
      <c r="A384" s="153"/>
      <c r="B384" s="155"/>
      <c r="C384" s="13">
        <v>21</v>
      </c>
      <c r="D384" s="49" t="s">
        <v>895</v>
      </c>
      <c r="E384" s="49">
        <v>126307366.5291</v>
      </c>
      <c r="F384" s="49">
        <v>0</v>
      </c>
      <c r="G384" s="49">
        <v>22547218.886999998</v>
      </c>
      <c r="H384" s="49">
        <v>9663093.8087000009</v>
      </c>
      <c r="I384" s="49">
        <v>1654965.8055</v>
      </c>
      <c r="J384" s="49">
        <v>4805179.3509999998</v>
      </c>
      <c r="K384" s="49">
        <v>0</v>
      </c>
      <c r="L384" s="49">
        <f t="shared" si="105"/>
        <v>4805179.3509999998</v>
      </c>
      <c r="M384" s="62">
        <v>100226066.2068</v>
      </c>
      <c r="N384" s="50">
        <f t="shared" si="101"/>
        <v>265203890.58810002</v>
      </c>
      <c r="O384" s="53"/>
      <c r="P384" s="155"/>
      <c r="Q384" s="56">
        <v>13</v>
      </c>
      <c r="R384" s="155"/>
      <c r="S384" s="49" t="s">
        <v>896</v>
      </c>
      <c r="T384" s="49">
        <v>99332911.192200005</v>
      </c>
      <c r="U384" s="49">
        <v>0</v>
      </c>
      <c r="V384" s="49">
        <v>17731989.454700001</v>
      </c>
      <c r="W384" s="49">
        <v>7599424.0519000003</v>
      </c>
      <c r="X384" s="49">
        <v>1301527.9783000001</v>
      </c>
      <c r="Y384" s="49">
        <v>3778975.5803</v>
      </c>
      <c r="Z384" s="49">
        <v>0</v>
      </c>
      <c r="AA384" s="49">
        <f t="shared" si="100"/>
        <v>3778975.5803</v>
      </c>
      <c r="AB384" s="49">
        <v>73748126.350500003</v>
      </c>
      <c r="AC384" s="50">
        <f t="shared" si="102"/>
        <v>203492954.60790002</v>
      </c>
    </row>
    <row r="385" spans="1:29" ht="24.9" customHeight="1">
      <c r="A385" s="153"/>
      <c r="B385" s="155"/>
      <c r="C385" s="13">
        <v>22</v>
      </c>
      <c r="D385" s="49" t="s">
        <v>897</v>
      </c>
      <c r="E385" s="49">
        <v>141312478.86700001</v>
      </c>
      <c r="F385" s="49">
        <v>0</v>
      </c>
      <c r="G385" s="49">
        <v>25225792.287799999</v>
      </c>
      <c r="H385" s="49">
        <v>10811053.8377</v>
      </c>
      <c r="I385" s="49">
        <v>1851573.0859999999</v>
      </c>
      <c r="J385" s="49">
        <v>5376026.9423000002</v>
      </c>
      <c r="K385" s="49">
        <v>0</v>
      </c>
      <c r="L385" s="49">
        <f t="shared" si="105"/>
        <v>5376026.9423000002</v>
      </c>
      <c r="M385" s="62">
        <v>103921890.1552</v>
      </c>
      <c r="N385" s="50">
        <f t="shared" si="101"/>
        <v>288498815.17600006</v>
      </c>
      <c r="O385" s="53"/>
      <c r="P385" s="155"/>
      <c r="Q385" s="56">
        <v>14</v>
      </c>
      <c r="R385" s="155"/>
      <c r="S385" s="49" t="s">
        <v>898</v>
      </c>
      <c r="T385" s="49">
        <v>109304568.7898</v>
      </c>
      <c r="U385" s="49">
        <v>0</v>
      </c>
      <c r="V385" s="49">
        <v>19512037.2278</v>
      </c>
      <c r="W385" s="49">
        <v>8362301.6689999998</v>
      </c>
      <c r="X385" s="49">
        <v>1432183.48</v>
      </c>
      <c r="Y385" s="49">
        <v>4158332.7349999999</v>
      </c>
      <c r="Z385" s="49">
        <v>0</v>
      </c>
      <c r="AA385" s="49">
        <f t="shared" si="100"/>
        <v>4158332.7349999999</v>
      </c>
      <c r="AB385" s="49">
        <v>82586745.3204</v>
      </c>
      <c r="AC385" s="50">
        <f t="shared" si="102"/>
        <v>225356169.222</v>
      </c>
    </row>
    <row r="386" spans="1:29" ht="24.9" customHeight="1">
      <c r="A386" s="153"/>
      <c r="B386" s="156"/>
      <c r="C386" s="13">
        <v>23</v>
      </c>
      <c r="D386" s="49" t="s">
        <v>899</v>
      </c>
      <c r="E386" s="49">
        <v>144292249.96990001</v>
      </c>
      <c r="F386" s="49">
        <v>0</v>
      </c>
      <c r="G386" s="49">
        <v>25757713.371599998</v>
      </c>
      <c r="H386" s="49">
        <v>11039020.0164</v>
      </c>
      <c r="I386" s="49">
        <v>1890616.0921</v>
      </c>
      <c r="J386" s="49">
        <v>5489387.9835000001</v>
      </c>
      <c r="K386" s="49">
        <v>0</v>
      </c>
      <c r="L386" s="49">
        <f t="shared" si="105"/>
        <v>5489387.9835000001</v>
      </c>
      <c r="M386" s="62">
        <v>118613670.3081</v>
      </c>
      <c r="N386" s="50">
        <f t="shared" si="101"/>
        <v>307082657.74160004</v>
      </c>
      <c r="O386" s="53"/>
      <c r="P386" s="155"/>
      <c r="Q386" s="56">
        <v>15</v>
      </c>
      <c r="R386" s="155"/>
      <c r="S386" s="49" t="s">
        <v>900</v>
      </c>
      <c r="T386" s="49">
        <v>101378894.3325</v>
      </c>
      <c r="U386" s="49">
        <v>0</v>
      </c>
      <c r="V386" s="49">
        <v>18097219.377300002</v>
      </c>
      <c r="W386" s="49">
        <v>7755951.1616000002</v>
      </c>
      <c r="X386" s="49">
        <v>1328335.8535</v>
      </c>
      <c r="Y386" s="49">
        <v>3856812.0218000002</v>
      </c>
      <c r="Z386" s="49">
        <v>0</v>
      </c>
      <c r="AA386" s="49">
        <f t="shared" si="100"/>
        <v>3856812.0218000002</v>
      </c>
      <c r="AB386" s="49">
        <v>62000205.965899996</v>
      </c>
      <c r="AC386" s="50">
        <f t="shared" si="102"/>
        <v>194417418.71259999</v>
      </c>
    </row>
    <row r="387" spans="1:29" ht="24.9" customHeight="1">
      <c r="A387" s="13"/>
      <c r="B387" s="148" t="s">
        <v>901</v>
      </c>
      <c r="C387" s="149"/>
      <c r="D387" s="50"/>
      <c r="E387" s="50">
        <f>SUM(E364:E386)</f>
        <v>2815232874.4047008</v>
      </c>
      <c r="F387" s="50">
        <f t="shared" ref="F387:N387" si="109">SUM(F364:F386)</f>
        <v>0</v>
      </c>
      <c r="G387" s="50">
        <f t="shared" si="109"/>
        <v>502549246.18739992</v>
      </c>
      <c r="H387" s="50">
        <f t="shared" si="109"/>
        <v>215378248.36630002</v>
      </c>
      <c r="I387" s="50">
        <f t="shared" si="109"/>
        <v>36887113.31660001</v>
      </c>
      <c r="J387" s="50">
        <f t="shared" si="109"/>
        <v>107101424.46810001</v>
      </c>
      <c r="K387" s="50">
        <f t="shared" si="109"/>
        <v>0</v>
      </c>
      <c r="L387" s="50">
        <f t="shared" si="109"/>
        <v>107101424.46810001</v>
      </c>
      <c r="M387" s="50">
        <f t="shared" si="109"/>
        <v>2196621014.9237003</v>
      </c>
      <c r="N387" s="50">
        <f t="shared" si="109"/>
        <v>5873769921.6667986</v>
      </c>
      <c r="O387" s="70"/>
      <c r="P387" s="155"/>
      <c r="Q387" s="56">
        <v>16</v>
      </c>
      <c r="R387" s="155"/>
      <c r="S387" s="49" t="s">
        <v>902</v>
      </c>
      <c r="T387" s="49">
        <v>105654183.5456</v>
      </c>
      <c r="U387" s="49">
        <v>0</v>
      </c>
      <c r="V387" s="49">
        <v>18860404.331099998</v>
      </c>
      <c r="W387" s="49">
        <v>8083030.4276000001</v>
      </c>
      <c r="X387" s="49">
        <v>1384353.6270999999</v>
      </c>
      <c r="Y387" s="49">
        <v>4019459.1579</v>
      </c>
      <c r="Z387" s="49">
        <v>0</v>
      </c>
      <c r="AA387" s="49">
        <f t="shared" si="100"/>
        <v>4019459.1579</v>
      </c>
      <c r="AB387" s="49">
        <v>69778555.442100003</v>
      </c>
      <c r="AC387" s="50">
        <f t="shared" si="102"/>
        <v>207779986.53140002</v>
      </c>
    </row>
    <row r="388" spans="1:29" ht="24.9" customHeight="1">
      <c r="A388" s="153">
        <v>19</v>
      </c>
      <c r="B388" s="154" t="s">
        <v>108</v>
      </c>
      <c r="C388" s="13">
        <v>1</v>
      </c>
      <c r="D388" s="49" t="s">
        <v>903</v>
      </c>
      <c r="E388" s="49">
        <v>92595240.057300001</v>
      </c>
      <c r="F388" s="49">
        <f>-11651464.66</f>
        <v>-11651464.66</v>
      </c>
      <c r="G388" s="49">
        <v>16529242.932</v>
      </c>
      <c r="H388" s="49">
        <v>7083961.2566</v>
      </c>
      <c r="I388" s="49">
        <v>1213246.3866999999</v>
      </c>
      <c r="J388" s="49">
        <v>3522650.719</v>
      </c>
      <c r="K388" s="49">
        <v>0</v>
      </c>
      <c r="L388" s="49">
        <f t="shared" si="105"/>
        <v>3522650.719</v>
      </c>
      <c r="M388" s="62">
        <v>83584112.427599996</v>
      </c>
      <c r="N388" s="50">
        <f t="shared" si="101"/>
        <v>192876989.11919999</v>
      </c>
      <c r="O388" s="53"/>
      <c r="P388" s="156"/>
      <c r="Q388" s="56">
        <v>17</v>
      </c>
      <c r="R388" s="156"/>
      <c r="S388" s="49" t="s">
        <v>904</v>
      </c>
      <c r="T388" s="49">
        <v>105403112.2437</v>
      </c>
      <c r="U388" s="49">
        <v>0</v>
      </c>
      <c r="V388" s="49">
        <v>18815585.412300002</v>
      </c>
      <c r="W388" s="49">
        <v>8063822.3195000002</v>
      </c>
      <c r="X388" s="49">
        <v>1381063.9184999999</v>
      </c>
      <c r="Y388" s="49">
        <v>4009907.5169000002</v>
      </c>
      <c r="Z388" s="49">
        <v>0</v>
      </c>
      <c r="AA388" s="49">
        <f t="shared" si="100"/>
        <v>4009907.5169000002</v>
      </c>
      <c r="AB388" s="49">
        <v>67421067.741699994</v>
      </c>
      <c r="AC388" s="50">
        <f t="shared" si="102"/>
        <v>205094559.15259999</v>
      </c>
    </row>
    <row r="389" spans="1:29" ht="24.9" customHeight="1">
      <c r="A389" s="153"/>
      <c r="B389" s="155"/>
      <c r="C389" s="13">
        <v>2</v>
      </c>
      <c r="D389" s="49" t="s">
        <v>905</v>
      </c>
      <c r="E389" s="49">
        <v>94841860.299500003</v>
      </c>
      <c r="F389" s="49">
        <f t="shared" ref="F389:F412" si="110">-11651464.66</f>
        <v>-11651464.66</v>
      </c>
      <c r="G389" s="49">
        <v>16930288.7282</v>
      </c>
      <c r="H389" s="49">
        <v>7255838.0263</v>
      </c>
      <c r="I389" s="49">
        <v>1242683.1470999999</v>
      </c>
      <c r="J389" s="49">
        <v>3608120.1060000001</v>
      </c>
      <c r="K389" s="49">
        <v>0</v>
      </c>
      <c r="L389" s="49">
        <f t="shared" ref="L389:L412" si="111">J389-K389</f>
        <v>3608120.1060000001</v>
      </c>
      <c r="M389" s="62">
        <v>86146550.365099996</v>
      </c>
      <c r="N389" s="50">
        <f t="shared" si="101"/>
        <v>198373876.01220003</v>
      </c>
      <c r="O389" s="53"/>
      <c r="P389" s="13"/>
      <c r="Q389" s="149" t="s">
        <v>906</v>
      </c>
      <c r="R389" s="150"/>
      <c r="S389" s="50"/>
      <c r="T389" s="50">
        <f t="shared" ref="T389:Y389" si="112">SUM(T372:T388)</f>
        <v>1785598689.2428997</v>
      </c>
      <c r="U389" s="50">
        <f t="shared" si="112"/>
        <v>0</v>
      </c>
      <c r="V389" s="50">
        <f t="shared" si="112"/>
        <v>318748506.89320004</v>
      </c>
      <c r="W389" s="50">
        <f t="shared" si="112"/>
        <v>136606502.95389998</v>
      </c>
      <c r="X389" s="50">
        <f t="shared" si="112"/>
        <v>23396139.547499999</v>
      </c>
      <c r="Y389" s="50">
        <f t="shared" si="112"/>
        <v>67930495.159200013</v>
      </c>
      <c r="Z389" s="50">
        <f t="shared" ref="Z389" si="113">SUM(Z372:Z388)</f>
        <v>0</v>
      </c>
      <c r="AA389" s="50">
        <f t="shared" si="100"/>
        <v>67930495.159200013</v>
      </c>
      <c r="AB389" s="50">
        <f>SUM(AB372:AB388)</f>
        <v>1215455490.6104</v>
      </c>
      <c r="AC389" s="50">
        <f>SUM(AC372:AC388)</f>
        <v>3547735824.4071007</v>
      </c>
    </row>
    <row r="390" spans="1:29" ht="24.9" customHeight="1">
      <c r="A390" s="153"/>
      <c r="B390" s="155"/>
      <c r="C390" s="13">
        <v>3</v>
      </c>
      <c r="D390" s="49" t="s">
        <v>907</v>
      </c>
      <c r="E390" s="49">
        <v>86477091.275399998</v>
      </c>
      <c r="F390" s="49">
        <f t="shared" si="110"/>
        <v>-11651464.66</v>
      </c>
      <c r="G390" s="49">
        <v>15437087.7905</v>
      </c>
      <c r="H390" s="49">
        <v>6615894.7674000002</v>
      </c>
      <c r="I390" s="49">
        <v>1133082.2021999999</v>
      </c>
      <c r="J390" s="49">
        <v>3289894.6811000002</v>
      </c>
      <c r="K390" s="49">
        <v>0</v>
      </c>
      <c r="L390" s="49">
        <f t="shared" si="111"/>
        <v>3289894.6811000002</v>
      </c>
      <c r="M390" s="62">
        <v>81777798.471900001</v>
      </c>
      <c r="N390" s="50">
        <f t="shared" si="101"/>
        <v>183079384.52849999</v>
      </c>
      <c r="O390" s="53"/>
      <c r="P390" s="154">
        <v>36</v>
      </c>
      <c r="Q390" s="56">
        <v>1</v>
      </c>
      <c r="R390" s="154" t="s">
        <v>125</v>
      </c>
      <c r="S390" s="49" t="s">
        <v>908</v>
      </c>
      <c r="T390" s="49">
        <v>99212831.955699995</v>
      </c>
      <c r="U390" s="49">
        <v>0</v>
      </c>
      <c r="V390" s="49">
        <v>17710554.023699999</v>
      </c>
      <c r="W390" s="49">
        <v>7590237.4386999998</v>
      </c>
      <c r="X390" s="49">
        <v>1299954.6177000001</v>
      </c>
      <c r="Y390" s="49">
        <v>3774407.3410999998</v>
      </c>
      <c r="Z390" s="49">
        <v>0</v>
      </c>
      <c r="AA390" s="49">
        <f t="shared" si="100"/>
        <v>3774407.3410999998</v>
      </c>
      <c r="AB390" s="49">
        <v>72640925.670499995</v>
      </c>
      <c r="AC390" s="50">
        <f t="shared" si="102"/>
        <v>202228911.0474</v>
      </c>
    </row>
    <row r="391" spans="1:29" ht="24.9" customHeight="1">
      <c r="A391" s="153"/>
      <c r="B391" s="155"/>
      <c r="C391" s="13">
        <v>4</v>
      </c>
      <c r="D391" s="49" t="s">
        <v>909</v>
      </c>
      <c r="E391" s="49">
        <v>93815688.640400007</v>
      </c>
      <c r="F391" s="49">
        <f t="shared" si="110"/>
        <v>-11651464.66</v>
      </c>
      <c r="G391" s="49">
        <v>16747106.0868</v>
      </c>
      <c r="H391" s="49">
        <v>7177331.1801000005</v>
      </c>
      <c r="I391" s="49">
        <v>1229237.5416999999</v>
      </c>
      <c r="J391" s="49">
        <v>3569080.9034000002</v>
      </c>
      <c r="K391" s="49">
        <v>0</v>
      </c>
      <c r="L391" s="49">
        <f t="shared" si="111"/>
        <v>3569080.9034000002</v>
      </c>
      <c r="M391" s="62">
        <v>85939520.2271</v>
      </c>
      <c r="N391" s="50">
        <f t="shared" si="101"/>
        <v>196826499.91950002</v>
      </c>
      <c r="O391" s="53"/>
      <c r="P391" s="155"/>
      <c r="Q391" s="56">
        <v>2</v>
      </c>
      <c r="R391" s="155"/>
      <c r="S391" s="49" t="s">
        <v>910</v>
      </c>
      <c r="T391" s="49">
        <v>96062817.947999999</v>
      </c>
      <c r="U391" s="49">
        <v>0</v>
      </c>
      <c r="V391" s="49">
        <v>17148242.756499998</v>
      </c>
      <c r="W391" s="49">
        <v>7349246.8956000004</v>
      </c>
      <c r="X391" s="49">
        <v>1258680.9720999999</v>
      </c>
      <c r="Y391" s="49">
        <v>3654569.6571999998</v>
      </c>
      <c r="Z391" s="49">
        <v>0</v>
      </c>
      <c r="AA391" s="49">
        <f t="shared" si="100"/>
        <v>3654569.6571999998</v>
      </c>
      <c r="AB391" s="49">
        <v>79780585.570800006</v>
      </c>
      <c r="AC391" s="50">
        <f t="shared" si="102"/>
        <v>205254143.80019999</v>
      </c>
    </row>
    <row r="392" spans="1:29" ht="24.9" customHeight="1">
      <c r="A392" s="153"/>
      <c r="B392" s="155"/>
      <c r="C392" s="13">
        <v>5</v>
      </c>
      <c r="D392" s="49" t="s">
        <v>911</v>
      </c>
      <c r="E392" s="49">
        <v>113707702.9649</v>
      </c>
      <c r="F392" s="49">
        <f t="shared" si="110"/>
        <v>-11651464.66</v>
      </c>
      <c r="G392" s="49">
        <v>20298043.877799999</v>
      </c>
      <c r="H392" s="49">
        <v>8699161.6618000008</v>
      </c>
      <c r="I392" s="49">
        <v>1489876.3659000001</v>
      </c>
      <c r="J392" s="49">
        <v>4325843.5460999999</v>
      </c>
      <c r="K392" s="49">
        <v>0</v>
      </c>
      <c r="L392" s="49">
        <f t="shared" si="111"/>
        <v>4325843.5460999999</v>
      </c>
      <c r="M392" s="62">
        <v>100057247.7252</v>
      </c>
      <c r="N392" s="50">
        <f t="shared" si="101"/>
        <v>236926411.4817</v>
      </c>
      <c r="O392" s="53"/>
      <c r="P392" s="155"/>
      <c r="Q392" s="56">
        <v>3</v>
      </c>
      <c r="R392" s="155"/>
      <c r="S392" s="49" t="s">
        <v>912</v>
      </c>
      <c r="T392" s="49">
        <v>113369860.02159999</v>
      </c>
      <c r="U392" s="49">
        <v>0</v>
      </c>
      <c r="V392" s="49">
        <v>20237735.290800001</v>
      </c>
      <c r="W392" s="49">
        <v>8673315.1247000005</v>
      </c>
      <c r="X392" s="49">
        <v>1485449.7157999999</v>
      </c>
      <c r="Y392" s="49">
        <v>4312990.8044999996</v>
      </c>
      <c r="Z392" s="49">
        <v>0</v>
      </c>
      <c r="AA392" s="49">
        <f t="shared" si="100"/>
        <v>4312990.8044999996</v>
      </c>
      <c r="AB392" s="49">
        <v>83736877.111699998</v>
      </c>
      <c r="AC392" s="50">
        <f t="shared" si="102"/>
        <v>231816228.06909999</v>
      </c>
    </row>
    <row r="393" spans="1:29" ht="24.9" customHeight="1">
      <c r="A393" s="153"/>
      <c r="B393" s="155"/>
      <c r="C393" s="13">
        <v>6</v>
      </c>
      <c r="D393" s="49" t="s">
        <v>913</v>
      </c>
      <c r="E393" s="49">
        <v>90591486.301400006</v>
      </c>
      <c r="F393" s="49">
        <f t="shared" si="110"/>
        <v>-11651464.66</v>
      </c>
      <c r="G393" s="49">
        <v>16171551.407199999</v>
      </c>
      <c r="H393" s="49">
        <v>6930664.8887999998</v>
      </c>
      <c r="I393" s="49">
        <v>1186991.8296999999</v>
      </c>
      <c r="J393" s="49">
        <v>3446420.8328</v>
      </c>
      <c r="K393" s="49">
        <v>0</v>
      </c>
      <c r="L393" s="49">
        <f t="shared" si="111"/>
        <v>3446420.8328</v>
      </c>
      <c r="M393" s="62">
        <v>83064777.166299999</v>
      </c>
      <c r="N393" s="50">
        <f t="shared" si="101"/>
        <v>189740427.76619998</v>
      </c>
      <c r="O393" s="53"/>
      <c r="P393" s="155"/>
      <c r="Q393" s="56">
        <v>4</v>
      </c>
      <c r="R393" s="155"/>
      <c r="S393" s="49" t="s">
        <v>914</v>
      </c>
      <c r="T393" s="49">
        <v>125127251.5094</v>
      </c>
      <c r="U393" s="49">
        <v>0</v>
      </c>
      <c r="V393" s="49">
        <v>22336555.705600001</v>
      </c>
      <c r="W393" s="49">
        <v>9572809.5881999992</v>
      </c>
      <c r="X393" s="49">
        <v>1639503.1285999999</v>
      </c>
      <c r="Y393" s="49">
        <v>4760283.5980000002</v>
      </c>
      <c r="Z393" s="49">
        <v>0</v>
      </c>
      <c r="AA393" s="49">
        <f t="shared" si="100"/>
        <v>4760283.5980000002</v>
      </c>
      <c r="AB393" s="49">
        <v>91141964.368300006</v>
      </c>
      <c r="AC393" s="50">
        <f t="shared" si="102"/>
        <v>254578367.89810002</v>
      </c>
    </row>
    <row r="394" spans="1:29" ht="24.9" customHeight="1">
      <c r="A394" s="153"/>
      <c r="B394" s="155"/>
      <c r="C394" s="13">
        <v>7</v>
      </c>
      <c r="D394" s="49" t="s">
        <v>915</v>
      </c>
      <c r="E394" s="49">
        <v>146224512.4817</v>
      </c>
      <c r="F394" s="49">
        <f t="shared" si="110"/>
        <v>-11651464.66</v>
      </c>
      <c r="G394" s="49">
        <v>26102642.942899998</v>
      </c>
      <c r="H394" s="49">
        <v>11186846.975500001</v>
      </c>
      <c r="I394" s="49">
        <v>1915933.9217000001</v>
      </c>
      <c r="J394" s="49">
        <v>5562898.0897000004</v>
      </c>
      <c r="K394" s="49">
        <v>0</v>
      </c>
      <c r="L394" s="49">
        <f t="shared" si="111"/>
        <v>5562898.0897000004</v>
      </c>
      <c r="M394" s="62">
        <v>122724647.95720001</v>
      </c>
      <c r="N394" s="50">
        <f t="shared" si="101"/>
        <v>302066017.7087</v>
      </c>
      <c r="O394" s="53"/>
      <c r="P394" s="155"/>
      <c r="Q394" s="56">
        <v>5</v>
      </c>
      <c r="R394" s="155"/>
      <c r="S394" s="49" t="s">
        <v>916</v>
      </c>
      <c r="T394" s="49">
        <v>108909937.4108</v>
      </c>
      <c r="U394" s="49">
        <v>0</v>
      </c>
      <c r="V394" s="49">
        <v>19441591.296300001</v>
      </c>
      <c r="W394" s="49">
        <v>8332110.5554999998</v>
      </c>
      <c r="X394" s="49">
        <v>1427012.7487000001</v>
      </c>
      <c r="Y394" s="49">
        <v>4143319.5603999998</v>
      </c>
      <c r="Z394" s="49">
        <v>0</v>
      </c>
      <c r="AA394" s="49">
        <f t="shared" si="100"/>
        <v>4143319.5603999998</v>
      </c>
      <c r="AB394" s="49">
        <v>82601891.177100003</v>
      </c>
      <c r="AC394" s="50">
        <f t="shared" si="102"/>
        <v>224855862.74880001</v>
      </c>
    </row>
    <row r="395" spans="1:29" ht="24.9" customHeight="1">
      <c r="A395" s="153"/>
      <c r="B395" s="155"/>
      <c r="C395" s="13">
        <v>8</v>
      </c>
      <c r="D395" s="49" t="s">
        <v>917</v>
      </c>
      <c r="E395" s="49">
        <v>99625068.750699997</v>
      </c>
      <c r="F395" s="49">
        <f t="shared" si="110"/>
        <v>-11651464.66</v>
      </c>
      <c r="G395" s="49">
        <v>17784142.7106</v>
      </c>
      <c r="H395" s="49">
        <v>7621775.4473999999</v>
      </c>
      <c r="I395" s="49">
        <v>1305356.0271000001</v>
      </c>
      <c r="J395" s="49">
        <v>3790090.2880000002</v>
      </c>
      <c r="K395" s="49">
        <v>0</v>
      </c>
      <c r="L395" s="49">
        <f t="shared" si="111"/>
        <v>3790090.2880000002</v>
      </c>
      <c r="M395" s="62">
        <v>88996814.591999993</v>
      </c>
      <c r="N395" s="50">
        <f t="shared" si="101"/>
        <v>207471783.15579998</v>
      </c>
      <c r="O395" s="53"/>
      <c r="P395" s="155"/>
      <c r="Q395" s="56">
        <v>6</v>
      </c>
      <c r="R395" s="155"/>
      <c r="S395" s="49" t="s">
        <v>918</v>
      </c>
      <c r="T395" s="49">
        <v>151227723.18610001</v>
      </c>
      <c r="U395" s="49">
        <v>0</v>
      </c>
      <c r="V395" s="49">
        <v>26995769.686000001</v>
      </c>
      <c r="W395" s="49">
        <v>11569615.579700001</v>
      </c>
      <c r="X395" s="49">
        <v>1981489.4221999999</v>
      </c>
      <c r="Y395" s="49">
        <v>5753237.9363000002</v>
      </c>
      <c r="Z395" s="49">
        <v>0</v>
      </c>
      <c r="AA395" s="49">
        <f t="shared" si="100"/>
        <v>5753237.9363000002</v>
      </c>
      <c r="AB395" s="49">
        <v>111180209.8408</v>
      </c>
      <c r="AC395" s="50">
        <f t="shared" si="102"/>
        <v>308708045.65109998</v>
      </c>
    </row>
    <row r="396" spans="1:29" ht="24.9" customHeight="1">
      <c r="A396" s="153"/>
      <c r="B396" s="155"/>
      <c r="C396" s="13">
        <v>9</v>
      </c>
      <c r="D396" s="49" t="s">
        <v>919</v>
      </c>
      <c r="E396" s="49">
        <v>107093081.7335</v>
      </c>
      <c r="F396" s="49">
        <f t="shared" si="110"/>
        <v>-11651464.66</v>
      </c>
      <c r="G396" s="49">
        <v>19117263.081900001</v>
      </c>
      <c r="H396" s="49">
        <v>8193112.7494000001</v>
      </c>
      <c r="I396" s="49">
        <v>1403207.0586999999</v>
      </c>
      <c r="J396" s="49">
        <v>4074199.9388000001</v>
      </c>
      <c r="K396" s="49">
        <v>0</v>
      </c>
      <c r="L396" s="49">
        <f t="shared" si="111"/>
        <v>4074199.9388000001</v>
      </c>
      <c r="M396" s="62">
        <v>91784041.821600005</v>
      </c>
      <c r="N396" s="50">
        <f t="shared" si="101"/>
        <v>220013441.72390002</v>
      </c>
      <c r="O396" s="53"/>
      <c r="P396" s="155"/>
      <c r="Q396" s="56">
        <v>7</v>
      </c>
      <c r="R396" s="155"/>
      <c r="S396" s="49" t="s">
        <v>920</v>
      </c>
      <c r="T396" s="49">
        <v>114850894.8767</v>
      </c>
      <c r="U396" s="49">
        <v>0</v>
      </c>
      <c r="V396" s="49">
        <v>20502115.888500001</v>
      </c>
      <c r="W396" s="49">
        <v>8786621.0950000007</v>
      </c>
      <c r="X396" s="49">
        <v>1504855.2509999999</v>
      </c>
      <c r="Y396" s="49">
        <v>4369334.6134000001</v>
      </c>
      <c r="Z396" s="49">
        <v>0</v>
      </c>
      <c r="AA396" s="49">
        <f t="shared" si="100"/>
        <v>4369334.6134000001</v>
      </c>
      <c r="AB396" s="49">
        <v>94893785.649200007</v>
      </c>
      <c r="AC396" s="50">
        <f t="shared" si="102"/>
        <v>244907607.37379998</v>
      </c>
    </row>
    <row r="397" spans="1:29" ht="24.9" customHeight="1">
      <c r="A397" s="153"/>
      <c r="B397" s="155"/>
      <c r="C397" s="13">
        <v>10</v>
      </c>
      <c r="D397" s="49" t="s">
        <v>921</v>
      </c>
      <c r="E397" s="49">
        <v>107843131.33660001</v>
      </c>
      <c r="F397" s="49">
        <f t="shared" si="110"/>
        <v>-11651464.66</v>
      </c>
      <c r="G397" s="49">
        <v>19251154.976300001</v>
      </c>
      <c r="H397" s="49">
        <v>8250494.9899000004</v>
      </c>
      <c r="I397" s="49">
        <v>1413034.7234</v>
      </c>
      <c r="J397" s="49">
        <v>4102734.4808</v>
      </c>
      <c r="K397" s="49">
        <v>0</v>
      </c>
      <c r="L397" s="49">
        <f t="shared" si="111"/>
        <v>4102734.4808</v>
      </c>
      <c r="M397" s="62">
        <v>95381630.449499995</v>
      </c>
      <c r="N397" s="50">
        <f t="shared" si="101"/>
        <v>224590716.2965</v>
      </c>
      <c r="O397" s="53"/>
      <c r="P397" s="155"/>
      <c r="Q397" s="56">
        <v>8</v>
      </c>
      <c r="R397" s="155"/>
      <c r="S397" s="49" t="s">
        <v>834</v>
      </c>
      <c r="T397" s="49">
        <v>104201033.2696</v>
      </c>
      <c r="U397" s="49">
        <v>0</v>
      </c>
      <c r="V397" s="49">
        <v>18601001.4296</v>
      </c>
      <c r="W397" s="49">
        <v>7971857.7555</v>
      </c>
      <c r="X397" s="49">
        <v>1365313.4549</v>
      </c>
      <c r="Y397" s="49">
        <v>3964176.1773000001</v>
      </c>
      <c r="Z397" s="49">
        <v>0</v>
      </c>
      <c r="AA397" s="49">
        <f t="shared" si="100"/>
        <v>3964176.1773000001</v>
      </c>
      <c r="AB397" s="49">
        <v>78454888.720699996</v>
      </c>
      <c r="AC397" s="50">
        <f t="shared" si="102"/>
        <v>214558270.80759999</v>
      </c>
    </row>
    <row r="398" spans="1:29" ht="24.9" customHeight="1">
      <c r="A398" s="153"/>
      <c r="B398" s="155"/>
      <c r="C398" s="13">
        <v>11</v>
      </c>
      <c r="D398" s="49" t="s">
        <v>922</v>
      </c>
      <c r="E398" s="49">
        <v>99955678.220599994</v>
      </c>
      <c r="F398" s="49">
        <f t="shared" si="110"/>
        <v>-11651464.66</v>
      </c>
      <c r="G398" s="49">
        <v>17843160.045000002</v>
      </c>
      <c r="H398" s="49">
        <v>7647068.5906999996</v>
      </c>
      <c r="I398" s="49">
        <v>1309687.8992000001</v>
      </c>
      <c r="J398" s="49">
        <v>3802667.8426000001</v>
      </c>
      <c r="K398" s="49">
        <v>0</v>
      </c>
      <c r="L398" s="49">
        <f t="shared" si="111"/>
        <v>3802667.8426000001</v>
      </c>
      <c r="M398" s="62">
        <v>79911327.381699994</v>
      </c>
      <c r="N398" s="50">
        <f t="shared" si="101"/>
        <v>198818125.31979999</v>
      </c>
      <c r="O398" s="53"/>
      <c r="P398" s="155"/>
      <c r="Q398" s="56">
        <v>9</v>
      </c>
      <c r="R398" s="155"/>
      <c r="S398" s="49" t="s">
        <v>923</v>
      </c>
      <c r="T398" s="49">
        <v>112644263.6646</v>
      </c>
      <c r="U398" s="49">
        <v>0</v>
      </c>
      <c r="V398" s="49">
        <v>20108208.563000001</v>
      </c>
      <c r="W398" s="49">
        <v>8617803.6699000001</v>
      </c>
      <c r="X398" s="49">
        <v>1475942.4543999999</v>
      </c>
      <c r="Y398" s="49">
        <v>4285386.5504999999</v>
      </c>
      <c r="Z398" s="49">
        <v>0</v>
      </c>
      <c r="AA398" s="49">
        <f t="shared" si="100"/>
        <v>4285386.5504999999</v>
      </c>
      <c r="AB398" s="49">
        <v>83611923.063899994</v>
      </c>
      <c r="AC398" s="50">
        <f t="shared" si="102"/>
        <v>230743527.96630001</v>
      </c>
    </row>
    <row r="399" spans="1:29" ht="24.9" customHeight="1">
      <c r="A399" s="153"/>
      <c r="B399" s="155"/>
      <c r="C399" s="13">
        <v>12</v>
      </c>
      <c r="D399" s="49" t="s">
        <v>924</v>
      </c>
      <c r="E399" s="49">
        <v>97924969.752399996</v>
      </c>
      <c r="F399" s="49">
        <f t="shared" si="110"/>
        <v>-11651464.66</v>
      </c>
      <c r="G399" s="49">
        <v>17480656.815000001</v>
      </c>
      <c r="H399" s="49">
        <v>7491710.0636</v>
      </c>
      <c r="I399" s="49">
        <v>1283080.1631</v>
      </c>
      <c r="J399" s="49">
        <v>3725412.5038999999</v>
      </c>
      <c r="K399" s="49">
        <v>0</v>
      </c>
      <c r="L399" s="49">
        <f t="shared" si="111"/>
        <v>3725412.5038999999</v>
      </c>
      <c r="M399" s="62">
        <v>87534484.250499994</v>
      </c>
      <c r="N399" s="50">
        <f t="shared" si="101"/>
        <v>203788848.88850001</v>
      </c>
      <c r="O399" s="53"/>
      <c r="P399" s="155"/>
      <c r="Q399" s="56">
        <v>10</v>
      </c>
      <c r="R399" s="155"/>
      <c r="S399" s="49" t="s">
        <v>925</v>
      </c>
      <c r="T399" s="49">
        <v>148681241.53380001</v>
      </c>
      <c r="U399" s="49">
        <v>0</v>
      </c>
      <c r="V399" s="49">
        <v>26541195.413800001</v>
      </c>
      <c r="W399" s="49">
        <v>11374798.034499999</v>
      </c>
      <c r="X399" s="49">
        <v>1948123.6717999999</v>
      </c>
      <c r="Y399" s="49">
        <v>5656360.7596000005</v>
      </c>
      <c r="Z399" s="49">
        <v>0</v>
      </c>
      <c r="AA399" s="49">
        <f t="shared" si="100"/>
        <v>5656360.7596000005</v>
      </c>
      <c r="AB399" s="49">
        <v>96578985.374300003</v>
      </c>
      <c r="AC399" s="50">
        <f t="shared" si="102"/>
        <v>290780704.78780001</v>
      </c>
    </row>
    <row r="400" spans="1:29" ht="24.9" customHeight="1">
      <c r="A400" s="153"/>
      <c r="B400" s="155"/>
      <c r="C400" s="13">
        <v>13</v>
      </c>
      <c r="D400" s="49" t="s">
        <v>926</v>
      </c>
      <c r="E400" s="49">
        <v>102317748.4348</v>
      </c>
      <c r="F400" s="49">
        <f t="shared" si="110"/>
        <v>-11651464.66</v>
      </c>
      <c r="G400" s="49">
        <v>18264814.898600001</v>
      </c>
      <c r="H400" s="49">
        <v>7827777.8136999998</v>
      </c>
      <c r="I400" s="49">
        <v>1340637.3644000001</v>
      </c>
      <c r="J400" s="49">
        <v>3892529.3552999999</v>
      </c>
      <c r="K400" s="49">
        <v>0</v>
      </c>
      <c r="L400" s="49">
        <f t="shared" si="111"/>
        <v>3892529.3552999999</v>
      </c>
      <c r="M400" s="62">
        <v>89490711.065099999</v>
      </c>
      <c r="N400" s="50">
        <f t="shared" si="101"/>
        <v>211482754.2719</v>
      </c>
      <c r="O400" s="53"/>
      <c r="P400" s="155"/>
      <c r="Q400" s="56">
        <v>11</v>
      </c>
      <c r="R400" s="155"/>
      <c r="S400" s="49" t="s">
        <v>927</v>
      </c>
      <c r="T400" s="49">
        <v>92833588.710899994</v>
      </c>
      <c r="U400" s="49">
        <v>0</v>
      </c>
      <c r="V400" s="49">
        <v>16571790.7217</v>
      </c>
      <c r="W400" s="49">
        <v>7102196.0236</v>
      </c>
      <c r="X400" s="49">
        <v>1216369.3944000001</v>
      </c>
      <c r="Y400" s="49">
        <v>3531718.3454999998</v>
      </c>
      <c r="Z400" s="49">
        <v>0</v>
      </c>
      <c r="AA400" s="49">
        <f t="shared" ref="AA400:AA412" si="114">Y400-Z400</f>
        <v>3531718.3454999998</v>
      </c>
      <c r="AB400" s="49">
        <v>71580016.207200006</v>
      </c>
      <c r="AC400" s="50">
        <f t="shared" si="102"/>
        <v>192835679.40329999</v>
      </c>
    </row>
    <row r="401" spans="1:29" ht="24.9" customHeight="1">
      <c r="A401" s="153"/>
      <c r="B401" s="155"/>
      <c r="C401" s="13">
        <v>14</v>
      </c>
      <c r="D401" s="49" t="s">
        <v>928</v>
      </c>
      <c r="E401" s="49">
        <v>91267890.741400003</v>
      </c>
      <c r="F401" s="49">
        <f t="shared" si="110"/>
        <v>-11651464.66</v>
      </c>
      <c r="G401" s="49">
        <v>16292296.850500001</v>
      </c>
      <c r="H401" s="49">
        <v>6982412.9358999999</v>
      </c>
      <c r="I401" s="49">
        <v>1195854.5449999999</v>
      </c>
      <c r="J401" s="49">
        <v>3472153.6521000001</v>
      </c>
      <c r="K401" s="49">
        <v>0</v>
      </c>
      <c r="L401" s="49">
        <f t="shared" si="111"/>
        <v>3472153.6521000001</v>
      </c>
      <c r="M401" s="62">
        <v>81722281.116400003</v>
      </c>
      <c r="N401" s="50">
        <f t="shared" si="101"/>
        <v>189281425.18129998</v>
      </c>
      <c r="O401" s="53"/>
      <c r="P401" s="155"/>
      <c r="Q401" s="56">
        <v>12</v>
      </c>
      <c r="R401" s="155"/>
      <c r="S401" s="49" t="s">
        <v>929</v>
      </c>
      <c r="T401" s="49">
        <v>107224329.3716</v>
      </c>
      <c r="U401" s="49">
        <v>0</v>
      </c>
      <c r="V401" s="49">
        <v>19140692.192299999</v>
      </c>
      <c r="W401" s="49">
        <v>8203153.7966999998</v>
      </c>
      <c r="X401" s="49">
        <v>1404926.7553000001</v>
      </c>
      <c r="Y401" s="49">
        <v>4079193.0635000002</v>
      </c>
      <c r="Z401" s="49">
        <v>0</v>
      </c>
      <c r="AA401" s="49">
        <f t="shared" si="114"/>
        <v>4079193.0635000002</v>
      </c>
      <c r="AB401" s="49">
        <v>84304050.094300002</v>
      </c>
      <c r="AC401" s="50">
        <f t="shared" si="102"/>
        <v>224356345.27369997</v>
      </c>
    </row>
    <row r="402" spans="1:29" ht="24.9" customHeight="1">
      <c r="A402" s="153"/>
      <c r="B402" s="155"/>
      <c r="C402" s="13">
        <v>15</v>
      </c>
      <c r="D402" s="49" t="s">
        <v>930</v>
      </c>
      <c r="E402" s="49">
        <v>90791632.811199993</v>
      </c>
      <c r="F402" s="49">
        <f t="shared" si="110"/>
        <v>-11651464.66</v>
      </c>
      <c r="G402" s="49">
        <v>16207279.7048</v>
      </c>
      <c r="H402" s="49">
        <v>6945977.0163000003</v>
      </c>
      <c r="I402" s="49">
        <v>1189614.2867000001</v>
      </c>
      <c r="J402" s="49">
        <v>3454035.1145000001</v>
      </c>
      <c r="K402" s="49">
        <v>0</v>
      </c>
      <c r="L402" s="49">
        <f t="shared" si="111"/>
        <v>3454035.1145000001</v>
      </c>
      <c r="M402" s="62">
        <v>74361671.741099998</v>
      </c>
      <c r="N402" s="50">
        <f t="shared" si="101"/>
        <v>181298746.01460001</v>
      </c>
      <c r="O402" s="53"/>
      <c r="P402" s="155"/>
      <c r="Q402" s="56">
        <v>13</v>
      </c>
      <c r="R402" s="155"/>
      <c r="S402" s="49" t="s">
        <v>931</v>
      </c>
      <c r="T402" s="49">
        <v>113600652.06900001</v>
      </c>
      <c r="U402" s="49">
        <v>0</v>
      </c>
      <c r="V402" s="49">
        <v>20278934.145199999</v>
      </c>
      <c r="W402" s="49">
        <v>8690971.7764999997</v>
      </c>
      <c r="X402" s="49">
        <v>1488473.7117000001</v>
      </c>
      <c r="Y402" s="49">
        <v>4321770.9511000002</v>
      </c>
      <c r="Z402" s="49">
        <v>0</v>
      </c>
      <c r="AA402" s="49">
        <f t="shared" si="114"/>
        <v>4321770.9511000002</v>
      </c>
      <c r="AB402" s="49">
        <v>92436462.704500005</v>
      </c>
      <c r="AC402" s="50">
        <f t="shared" si="102"/>
        <v>240817265.35799998</v>
      </c>
    </row>
    <row r="403" spans="1:29" ht="24.9" customHeight="1">
      <c r="A403" s="153"/>
      <c r="B403" s="155"/>
      <c r="C403" s="13">
        <v>16</v>
      </c>
      <c r="D403" s="49" t="s">
        <v>932</v>
      </c>
      <c r="E403" s="49">
        <v>98124951.412699997</v>
      </c>
      <c r="F403" s="49">
        <f t="shared" si="110"/>
        <v>-11651464.66</v>
      </c>
      <c r="G403" s="49">
        <v>17516355.6851</v>
      </c>
      <c r="H403" s="49">
        <v>7507009.5793000003</v>
      </c>
      <c r="I403" s="49">
        <v>1285700.4601</v>
      </c>
      <c r="J403" s="49">
        <v>3733020.5142000001</v>
      </c>
      <c r="K403" s="49">
        <v>0</v>
      </c>
      <c r="L403" s="49">
        <f t="shared" si="111"/>
        <v>3733020.5142000001</v>
      </c>
      <c r="M403" s="62">
        <v>87884547.575100005</v>
      </c>
      <c r="N403" s="50">
        <f t="shared" si="101"/>
        <v>204400120.56650001</v>
      </c>
      <c r="O403" s="53"/>
      <c r="P403" s="156"/>
      <c r="Q403" s="56">
        <v>14</v>
      </c>
      <c r="R403" s="156"/>
      <c r="S403" s="49" t="s">
        <v>933</v>
      </c>
      <c r="T403" s="49">
        <v>125461354.1489</v>
      </c>
      <c r="U403" s="49">
        <v>0</v>
      </c>
      <c r="V403" s="49">
        <v>22396196.6083</v>
      </c>
      <c r="W403" s="49">
        <v>9598369.9749999996</v>
      </c>
      <c r="X403" s="49">
        <v>1643880.7707</v>
      </c>
      <c r="Y403" s="49">
        <v>4772994.0449999999</v>
      </c>
      <c r="Z403" s="49">
        <v>0</v>
      </c>
      <c r="AA403" s="49">
        <f t="shared" si="114"/>
        <v>4772994.0449999999</v>
      </c>
      <c r="AB403" s="49">
        <v>96888890.6118</v>
      </c>
      <c r="AC403" s="50">
        <f t="shared" si="102"/>
        <v>260761686.15969998</v>
      </c>
    </row>
    <row r="404" spans="1:29" ht="24.9" customHeight="1">
      <c r="A404" s="153"/>
      <c r="B404" s="155"/>
      <c r="C404" s="13">
        <v>17</v>
      </c>
      <c r="D404" s="49" t="s">
        <v>934</v>
      </c>
      <c r="E404" s="49">
        <v>112051892.2466</v>
      </c>
      <c r="F404" s="49">
        <f t="shared" si="110"/>
        <v>-11651464.66</v>
      </c>
      <c r="G404" s="49">
        <v>20002463.914999999</v>
      </c>
      <c r="H404" s="49">
        <v>8572484.5350000001</v>
      </c>
      <c r="I404" s="49">
        <v>1468180.7975000001</v>
      </c>
      <c r="J404" s="49">
        <v>4262850.6447000001</v>
      </c>
      <c r="K404" s="49">
        <v>0</v>
      </c>
      <c r="L404" s="49">
        <f t="shared" si="111"/>
        <v>4262850.6447000001</v>
      </c>
      <c r="M404" s="62">
        <v>100852409.84739999</v>
      </c>
      <c r="N404" s="50">
        <f t="shared" si="101"/>
        <v>235558817.32620004</v>
      </c>
      <c r="O404" s="53"/>
      <c r="P404" s="13"/>
      <c r="Q404" s="149" t="s">
        <v>935</v>
      </c>
      <c r="R404" s="150"/>
      <c r="S404" s="50"/>
      <c r="T404" s="50">
        <f t="shared" ref="T404:Y404" si="115">SUM(T390:T403)</f>
        <v>1613407779.6767001</v>
      </c>
      <c r="U404" s="50">
        <f t="shared" si="115"/>
        <v>0</v>
      </c>
      <c r="V404" s="50">
        <f t="shared" si="115"/>
        <v>288010583.72130001</v>
      </c>
      <c r="W404" s="50">
        <f t="shared" si="115"/>
        <v>123433107.30909999</v>
      </c>
      <c r="X404" s="50">
        <f t="shared" si="115"/>
        <v>21139976.0693</v>
      </c>
      <c r="Y404" s="50">
        <f t="shared" si="115"/>
        <v>61379743.403400004</v>
      </c>
      <c r="Z404" s="50">
        <f t="shared" ref="Z404:AC404" si="116">SUM(Z390:Z403)</f>
        <v>0</v>
      </c>
      <c r="AA404" s="50">
        <f t="shared" si="114"/>
        <v>61379743.403400004</v>
      </c>
      <c r="AB404" s="50">
        <f t="shared" si="116"/>
        <v>1219831456.1651001</v>
      </c>
      <c r="AC404" s="50">
        <f t="shared" si="116"/>
        <v>3327202646.3448992</v>
      </c>
    </row>
    <row r="405" spans="1:29" ht="24.9" customHeight="1">
      <c r="A405" s="153"/>
      <c r="B405" s="155"/>
      <c r="C405" s="13">
        <v>18</v>
      </c>
      <c r="D405" s="49" t="s">
        <v>936</v>
      </c>
      <c r="E405" s="49">
        <v>134716815.6715</v>
      </c>
      <c r="F405" s="49">
        <f t="shared" si="110"/>
        <v>-11651464.66</v>
      </c>
      <c r="G405" s="49">
        <v>24048395.704700001</v>
      </c>
      <c r="H405" s="49">
        <v>10306455.301999999</v>
      </c>
      <c r="I405" s="49">
        <v>1765152.1799000001</v>
      </c>
      <c r="J405" s="49">
        <v>5125104.5657000002</v>
      </c>
      <c r="K405" s="49">
        <v>0</v>
      </c>
      <c r="L405" s="49">
        <f t="shared" si="111"/>
        <v>5125104.5657000002</v>
      </c>
      <c r="M405" s="62">
        <v>113650200.221</v>
      </c>
      <c r="N405" s="50">
        <f t="shared" si="101"/>
        <v>277960658.98479998</v>
      </c>
      <c r="O405" s="53"/>
      <c r="P405" s="154">
        <v>37</v>
      </c>
      <c r="Q405" s="56">
        <v>1</v>
      </c>
      <c r="R405" s="154" t="s">
        <v>937</v>
      </c>
      <c r="S405" s="49" t="s">
        <v>938</v>
      </c>
      <c r="T405" s="49">
        <v>82876102.280399993</v>
      </c>
      <c r="U405" s="49">
        <v>0</v>
      </c>
      <c r="V405" s="49">
        <v>14794272.6538</v>
      </c>
      <c r="W405" s="49">
        <v>6340402.5658999998</v>
      </c>
      <c r="X405" s="49">
        <v>1085899.5729</v>
      </c>
      <c r="Y405" s="49">
        <v>3152900.3122</v>
      </c>
      <c r="Z405" s="49">
        <v>0</v>
      </c>
      <c r="AA405" s="49">
        <f t="shared" si="114"/>
        <v>3152900.3122</v>
      </c>
      <c r="AB405" s="49">
        <v>328531685.73610002</v>
      </c>
      <c r="AC405" s="50">
        <f t="shared" si="102"/>
        <v>436781263.12129998</v>
      </c>
    </row>
    <row r="406" spans="1:29" ht="24.9" customHeight="1">
      <c r="A406" s="153"/>
      <c r="B406" s="155"/>
      <c r="C406" s="13">
        <v>19</v>
      </c>
      <c r="D406" s="49" t="s">
        <v>939</v>
      </c>
      <c r="E406" s="49">
        <v>92621138.692399994</v>
      </c>
      <c r="F406" s="49">
        <f t="shared" si="110"/>
        <v>-11651464.66</v>
      </c>
      <c r="G406" s="49">
        <v>16533866.116</v>
      </c>
      <c r="H406" s="49">
        <v>7085942.6211999999</v>
      </c>
      <c r="I406" s="49">
        <v>1213585.7283000001</v>
      </c>
      <c r="J406" s="49">
        <v>3523635.9948</v>
      </c>
      <c r="K406" s="49">
        <v>0</v>
      </c>
      <c r="L406" s="49">
        <f t="shared" si="111"/>
        <v>3523635.9948</v>
      </c>
      <c r="M406" s="62">
        <v>85160037.357999995</v>
      </c>
      <c r="N406" s="50">
        <f t="shared" si="101"/>
        <v>194486741.85069999</v>
      </c>
      <c r="O406" s="53"/>
      <c r="P406" s="155"/>
      <c r="Q406" s="56">
        <v>2</v>
      </c>
      <c r="R406" s="155"/>
      <c r="S406" s="49" t="s">
        <v>940</v>
      </c>
      <c r="T406" s="49">
        <v>211563073.042</v>
      </c>
      <c r="U406" s="49">
        <v>0</v>
      </c>
      <c r="V406" s="49">
        <v>37766276.404700004</v>
      </c>
      <c r="W406" s="49">
        <v>16185547.0306</v>
      </c>
      <c r="X406" s="49">
        <v>2772044.5863999999</v>
      </c>
      <c r="Y406" s="49">
        <v>8048608.2319</v>
      </c>
      <c r="Z406" s="49">
        <v>0</v>
      </c>
      <c r="AA406" s="49">
        <f t="shared" si="114"/>
        <v>8048608.2319</v>
      </c>
      <c r="AB406" s="49">
        <v>443745877.47570002</v>
      </c>
      <c r="AC406" s="50">
        <f t="shared" si="102"/>
        <v>720081426.77130008</v>
      </c>
    </row>
    <row r="407" spans="1:29" ht="24.9" customHeight="1">
      <c r="A407" s="153"/>
      <c r="B407" s="155"/>
      <c r="C407" s="13">
        <v>20</v>
      </c>
      <c r="D407" s="49" t="s">
        <v>941</v>
      </c>
      <c r="E407" s="49">
        <v>89246635.850799993</v>
      </c>
      <c r="F407" s="49">
        <f t="shared" si="110"/>
        <v>-11651464.66</v>
      </c>
      <c r="G407" s="49">
        <v>15931481.1855</v>
      </c>
      <c r="H407" s="49">
        <v>6827777.6509999996</v>
      </c>
      <c r="I407" s="49">
        <v>1169370.6761</v>
      </c>
      <c r="J407" s="49">
        <v>3395257.9608999998</v>
      </c>
      <c r="K407" s="49">
        <v>0</v>
      </c>
      <c r="L407" s="49">
        <f t="shared" si="111"/>
        <v>3395257.9608999998</v>
      </c>
      <c r="M407" s="62">
        <v>80334827.208199993</v>
      </c>
      <c r="N407" s="50">
        <f t="shared" si="101"/>
        <v>185253885.87249994</v>
      </c>
      <c r="O407" s="53"/>
      <c r="P407" s="155"/>
      <c r="Q407" s="56">
        <v>3</v>
      </c>
      <c r="R407" s="155"/>
      <c r="S407" s="49" t="s">
        <v>942</v>
      </c>
      <c r="T407" s="49">
        <v>119167693.5422</v>
      </c>
      <c r="U407" s="49">
        <v>0</v>
      </c>
      <c r="V407" s="49">
        <v>21272710.724599998</v>
      </c>
      <c r="W407" s="49">
        <v>9116876.0249000005</v>
      </c>
      <c r="X407" s="49">
        <v>1561416.9099000001</v>
      </c>
      <c r="Y407" s="49">
        <v>4533560.9160000002</v>
      </c>
      <c r="Z407" s="49">
        <v>0</v>
      </c>
      <c r="AA407" s="49">
        <f t="shared" si="114"/>
        <v>4533560.9160000002</v>
      </c>
      <c r="AB407" s="49">
        <v>355533919.47710001</v>
      </c>
      <c r="AC407" s="50">
        <f t="shared" si="102"/>
        <v>511186177.59469998</v>
      </c>
    </row>
    <row r="408" spans="1:29" ht="24.9" customHeight="1">
      <c r="A408" s="153"/>
      <c r="B408" s="155"/>
      <c r="C408" s="13">
        <v>21</v>
      </c>
      <c r="D408" s="49" t="s">
        <v>943</v>
      </c>
      <c r="E408" s="49">
        <v>130033270.6133</v>
      </c>
      <c r="F408" s="49">
        <f t="shared" si="110"/>
        <v>-11651464.66</v>
      </c>
      <c r="G408" s="49">
        <v>23212332.706099998</v>
      </c>
      <c r="H408" s="49">
        <v>9948142.5883000009</v>
      </c>
      <c r="I408" s="49">
        <v>1703785.1581999999</v>
      </c>
      <c r="J408" s="49">
        <v>4946925.932</v>
      </c>
      <c r="K408" s="49">
        <v>0</v>
      </c>
      <c r="L408" s="49">
        <f t="shared" si="111"/>
        <v>4946925.932</v>
      </c>
      <c r="M408" s="62">
        <v>114204733.8057</v>
      </c>
      <c r="N408" s="50">
        <f t="shared" si="101"/>
        <v>272397726.14360005</v>
      </c>
      <c r="O408" s="53"/>
      <c r="P408" s="155"/>
      <c r="Q408" s="56">
        <v>4</v>
      </c>
      <c r="R408" s="155"/>
      <c r="S408" s="49" t="s">
        <v>944</v>
      </c>
      <c r="T408" s="49">
        <v>102128293.24089999</v>
      </c>
      <c r="U408" s="49">
        <v>0</v>
      </c>
      <c r="V408" s="49">
        <v>18230995.115600001</v>
      </c>
      <c r="W408" s="49">
        <v>7813283.6210000003</v>
      </c>
      <c r="X408" s="49">
        <v>1338154.9924000001</v>
      </c>
      <c r="Y408" s="49">
        <v>3885321.8091000002</v>
      </c>
      <c r="Z408" s="49">
        <v>0</v>
      </c>
      <c r="AA408" s="49">
        <f t="shared" si="114"/>
        <v>3885321.8091000002</v>
      </c>
      <c r="AB408" s="49">
        <v>344423088.74470001</v>
      </c>
      <c r="AC408" s="50">
        <f t="shared" si="102"/>
        <v>477819137.5237</v>
      </c>
    </row>
    <row r="409" spans="1:29" ht="24.9" customHeight="1">
      <c r="A409" s="153"/>
      <c r="B409" s="155"/>
      <c r="C409" s="13">
        <v>22</v>
      </c>
      <c r="D409" s="49" t="s">
        <v>945</v>
      </c>
      <c r="E409" s="49">
        <v>86542193.649900004</v>
      </c>
      <c r="F409" s="49">
        <f t="shared" si="110"/>
        <v>-11651464.66</v>
      </c>
      <c r="G409" s="49">
        <v>15448709.2622</v>
      </c>
      <c r="H409" s="49">
        <v>6620875.3980999999</v>
      </c>
      <c r="I409" s="49">
        <v>1133935.2183000001</v>
      </c>
      <c r="J409" s="49">
        <v>3292371.4057999998</v>
      </c>
      <c r="K409" s="49">
        <v>0</v>
      </c>
      <c r="L409" s="49">
        <f t="shared" si="111"/>
        <v>3292371.4057999998</v>
      </c>
      <c r="M409" s="62">
        <v>78347561.872099996</v>
      </c>
      <c r="N409" s="50">
        <f t="shared" ref="N409:N412" si="117">E409+F409+J409-K409+G409+M409+H409+I409</f>
        <v>179734182.1464</v>
      </c>
      <c r="O409" s="53"/>
      <c r="P409" s="155"/>
      <c r="Q409" s="56">
        <v>5</v>
      </c>
      <c r="R409" s="155"/>
      <c r="S409" s="49" t="s">
        <v>946</v>
      </c>
      <c r="T409" s="49">
        <v>97039244.219400004</v>
      </c>
      <c r="U409" s="49">
        <v>0</v>
      </c>
      <c r="V409" s="49">
        <v>17322545.312800001</v>
      </c>
      <c r="W409" s="49">
        <v>7423947.9912999999</v>
      </c>
      <c r="X409" s="49">
        <v>1271474.7793000001</v>
      </c>
      <c r="Y409" s="49">
        <v>3691716.3690999998</v>
      </c>
      <c r="Z409" s="49">
        <v>0</v>
      </c>
      <c r="AA409" s="49">
        <f t="shared" si="114"/>
        <v>3691716.3690999998</v>
      </c>
      <c r="AB409" s="49">
        <v>334759069.09299999</v>
      </c>
      <c r="AC409" s="50">
        <f t="shared" si="102"/>
        <v>461507997.76490003</v>
      </c>
    </row>
    <row r="410" spans="1:29" ht="24.9" customHeight="1">
      <c r="A410" s="153"/>
      <c r="B410" s="155"/>
      <c r="C410" s="13">
        <v>23</v>
      </c>
      <c r="D410" s="49" t="s">
        <v>947</v>
      </c>
      <c r="E410" s="49">
        <v>87338801.253800005</v>
      </c>
      <c r="F410" s="49">
        <f t="shared" si="110"/>
        <v>-11651464.66</v>
      </c>
      <c r="G410" s="49">
        <v>15590912.2588</v>
      </c>
      <c r="H410" s="49">
        <v>6681819.5395</v>
      </c>
      <c r="I410" s="49">
        <v>1144372.9177999999</v>
      </c>
      <c r="J410" s="49">
        <v>3322677.1790999998</v>
      </c>
      <c r="K410" s="49">
        <v>0</v>
      </c>
      <c r="L410" s="49">
        <f t="shared" si="111"/>
        <v>3322677.1790999998</v>
      </c>
      <c r="M410" s="62">
        <v>77600237.471100003</v>
      </c>
      <c r="N410" s="50">
        <f t="shared" si="117"/>
        <v>180027355.96010002</v>
      </c>
      <c r="O410" s="53"/>
      <c r="P410" s="156"/>
      <c r="Q410" s="56">
        <v>6</v>
      </c>
      <c r="R410" s="156"/>
      <c r="S410" s="49" t="s">
        <v>948</v>
      </c>
      <c r="T410" s="49">
        <v>99818249.379600003</v>
      </c>
      <c r="U410" s="49">
        <v>0</v>
      </c>
      <c r="V410" s="49">
        <v>17818627.523699999</v>
      </c>
      <c r="W410" s="49">
        <v>7636554.6529999999</v>
      </c>
      <c r="X410" s="49">
        <v>1307887.2122</v>
      </c>
      <c r="Y410" s="49">
        <v>3797439.5630999999</v>
      </c>
      <c r="Z410" s="49">
        <v>0</v>
      </c>
      <c r="AA410" s="49">
        <f t="shared" si="114"/>
        <v>3797439.5630999999</v>
      </c>
      <c r="AB410" s="49">
        <v>332914356.96630001</v>
      </c>
      <c r="AC410" s="50">
        <f t="shared" si="102"/>
        <v>463293115.29790002</v>
      </c>
    </row>
    <row r="411" spans="1:29" ht="24.9" customHeight="1">
      <c r="A411" s="153"/>
      <c r="B411" s="155"/>
      <c r="C411" s="13">
        <v>24</v>
      </c>
      <c r="D411" s="49" t="s">
        <v>949</v>
      </c>
      <c r="E411" s="49">
        <v>112677562.3461</v>
      </c>
      <c r="F411" s="49">
        <f t="shared" si="110"/>
        <v>-11651464.66</v>
      </c>
      <c r="G411" s="49">
        <v>20114152.7346</v>
      </c>
      <c r="H411" s="49">
        <v>8620351.1719000004</v>
      </c>
      <c r="I411" s="49">
        <v>1476378.7564999999</v>
      </c>
      <c r="J411" s="49">
        <v>4286653.3503</v>
      </c>
      <c r="K411" s="49">
        <v>0</v>
      </c>
      <c r="L411" s="49">
        <f t="shared" si="111"/>
        <v>4286653.3503</v>
      </c>
      <c r="M411" s="62">
        <v>98086461.604100004</v>
      </c>
      <c r="N411" s="50">
        <f t="shared" si="117"/>
        <v>233610095.30350003</v>
      </c>
      <c r="O411" s="53"/>
      <c r="P411" s="13"/>
      <c r="Q411" s="149" t="s">
        <v>950</v>
      </c>
      <c r="R411" s="150"/>
      <c r="S411" s="72"/>
      <c r="T411" s="72">
        <f>SUM(T405:T410)</f>
        <v>712592655.70449996</v>
      </c>
      <c r="U411" s="72">
        <f t="shared" ref="U411:Y411" si="118">SUM(U405:U410)</f>
        <v>0</v>
      </c>
      <c r="V411" s="72">
        <f t="shared" si="118"/>
        <v>127205427.73520002</v>
      </c>
      <c r="W411" s="72">
        <f t="shared" si="118"/>
        <v>54516611.886700004</v>
      </c>
      <c r="X411" s="72">
        <f t="shared" si="118"/>
        <v>9336878.0531000011</v>
      </c>
      <c r="Y411" s="72">
        <f t="shared" si="118"/>
        <v>27109547.201399997</v>
      </c>
      <c r="Z411" s="72">
        <f t="shared" ref="Z411" si="119">SUM(Z405:Z410)</f>
        <v>0</v>
      </c>
      <c r="AA411" s="50">
        <f t="shared" si="114"/>
        <v>27109547.201399997</v>
      </c>
      <c r="AB411" s="72">
        <f>SUM(AB405:AB410)</f>
        <v>2139907997.4928999</v>
      </c>
      <c r="AC411" s="72">
        <f>SUM(AC405:AC410)</f>
        <v>3070669118.0738001</v>
      </c>
    </row>
    <row r="412" spans="1:29" ht="24.9" customHeight="1">
      <c r="A412" s="153"/>
      <c r="B412" s="155"/>
      <c r="C412" s="13">
        <v>25</v>
      </c>
      <c r="D412" s="49" t="s">
        <v>951</v>
      </c>
      <c r="E412" s="49">
        <v>115131483.9789</v>
      </c>
      <c r="F412" s="49">
        <f t="shared" si="110"/>
        <v>-11651464.66</v>
      </c>
      <c r="G412" s="49">
        <v>20552204.051100001</v>
      </c>
      <c r="H412" s="49">
        <v>8808087.4505000003</v>
      </c>
      <c r="I412" s="49">
        <v>1508531.7219</v>
      </c>
      <c r="J412" s="49">
        <v>4380009.2160999998</v>
      </c>
      <c r="K412" s="49">
        <v>0</v>
      </c>
      <c r="L412" s="49">
        <f t="shared" si="111"/>
        <v>4380009.2160999998</v>
      </c>
      <c r="M412" s="62">
        <v>103077903.8353</v>
      </c>
      <c r="N412" s="50">
        <f t="shared" si="117"/>
        <v>241806755.59380001</v>
      </c>
      <c r="O412" s="53"/>
      <c r="P412" s="148" t="s">
        <v>952</v>
      </c>
      <c r="Q412" s="149"/>
      <c r="R412" s="150"/>
      <c r="S412" s="73"/>
      <c r="T412" s="73">
        <v>78426662741.369995</v>
      </c>
      <c r="U412" s="73">
        <f>-1409306683.85</f>
        <v>-1409306683.8499999</v>
      </c>
      <c r="V412" s="73">
        <v>14000000000</v>
      </c>
      <c r="W412" s="73">
        <v>6000000000</v>
      </c>
      <c r="X412" s="73">
        <v>1027599962.29</v>
      </c>
      <c r="Y412" s="73">
        <v>2983627881.1100001</v>
      </c>
      <c r="Z412" s="73">
        <v>583001603.47000003</v>
      </c>
      <c r="AA412" s="50">
        <f t="shared" si="114"/>
        <v>2400626277.6400003</v>
      </c>
      <c r="AB412" s="73">
        <v>74648999807.25</v>
      </c>
      <c r="AC412" s="50">
        <f>T412+U412+V412+W412+X412+AA412+AB412</f>
        <v>175094582104.69998</v>
      </c>
    </row>
    <row r="413" spans="1:29">
      <c r="C413" s="63"/>
      <c r="D413" s="64"/>
      <c r="E413" s="65">
        <f>SUM(E388:E412)</f>
        <v>2573557529.5177994</v>
      </c>
      <c r="F413" s="65">
        <f t="shared" ref="F413:N413" si="120">SUM(F388:F412)</f>
        <v>-291286616.5</v>
      </c>
      <c r="G413" s="65">
        <f t="shared" si="120"/>
        <v>459407606.46719998</v>
      </c>
      <c r="H413" s="65">
        <f t="shared" si="120"/>
        <v>196888974.20020002</v>
      </c>
      <c r="I413" s="65">
        <f t="shared" si="120"/>
        <v>33720517.077199996</v>
      </c>
      <c r="J413" s="65">
        <f t="shared" si="120"/>
        <v>97907238.817699999</v>
      </c>
      <c r="K413" s="65">
        <f t="shared" si="120"/>
        <v>0</v>
      </c>
      <c r="L413" s="65">
        <f t="shared" si="120"/>
        <v>97907238.817699999</v>
      </c>
      <c r="M413" s="65">
        <f t="shared" si="120"/>
        <v>2271676537.5563002</v>
      </c>
      <c r="N413" s="65">
        <f t="shared" si="120"/>
        <v>5341871787.1364012</v>
      </c>
      <c r="O413" s="71">
        <v>0</v>
      </c>
      <c r="Q413" s="148" t="s">
        <v>952</v>
      </c>
      <c r="R413" s="149"/>
      <c r="S413" s="150"/>
      <c r="T413" s="69">
        <v>93106292556.638306</v>
      </c>
      <c r="U413" s="69">
        <v>1382925257.6933999</v>
      </c>
      <c r="V413" s="69"/>
      <c r="W413" s="69"/>
      <c r="X413" s="69"/>
      <c r="Y413" s="69">
        <v>2862705947.8726001</v>
      </c>
      <c r="Z413" s="69"/>
      <c r="AA413" s="69"/>
      <c r="AB413" s="69">
        <v>65593152154.092499</v>
      </c>
      <c r="AC413" s="54">
        <f>T413+U413+Y413-Z413+AB413</f>
        <v>162945075916.29681</v>
      </c>
    </row>
    <row r="414" spans="1:29" ht="16.8">
      <c r="D414" s="66" t="s">
        <v>953</v>
      </c>
      <c r="E414" s="67">
        <v>46175652635.096298</v>
      </c>
      <c r="F414" s="67">
        <v>610969172.37339902</v>
      </c>
      <c r="G414" s="67"/>
      <c r="H414" s="67"/>
      <c r="I414" s="67"/>
      <c r="J414" s="67">
        <v>1417477503.0116</v>
      </c>
      <c r="K414" s="67"/>
      <c r="L414" s="67"/>
      <c r="M414" s="67">
        <v>27632400237.880199</v>
      </c>
      <c r="N414" s="67">
        <v>27632400237.880199</v>
      </c>
      <c r="S414" s="71"/>
      <c r="T414" s="74" t="s">
        <v>954</v>
      </c>
      <c r="U414" s="75">
        <v>91723367298.944901</v>
      </c>
      <c r="V414" s="76"/>
      <c r="W414" s="76"/>
      <c r="X414" s="76"/>
      <c r="Y414" s="74"/>
      <c r="Z414" s="74"/>
      <c r="AA414" s="74"/>
      <c r="AB414" s="77"/>
    </row>
    <row r="415" spans="1:29">
      <c r="C415" s="68" t="s">
        <v>955</v>
      </c>
      <c r="D415" s="69"/>
      <c r="E415" s="69"/>
      <c r="F415" s="69"/>
      <c r="G415" s="69"/>
      <c r="H415" s="69"/>
      <c r="I415" s="69"/>
      <c r="J415" s="69"/>
      <c r="K415" s="69"/>
      <c r="L415" s="69"/>
      <c r="M415" s="69"/>
      <c r="N415" s="69"/>
      <c r="T415" s="77"/>
      <c r="Y415" s="77"/>
      <c r="Z415" s="77"/>
      <c r="AA415" s="77"/>
      <c r="AB415" s="77"/>
    </row>
    <row r="416" spans="1:29">
      <c r="C416" s="1" t="s">
        <v>956</v>
      </c>
    </row>
    <row r="419" spans="13:13">
      <c r="M419" s="71" t="e">
        <f>E413+F413+L413+#REF!+#REF!+#REF!+M413</f>
        <v>#REF!</v>
      </c>
    </row>
  </sheetData>
  <mergeCells count="118">
    <mergeCell ref="P372:P388"/>
    <mergeCell ref="P390:P403"/>
    <mergeCell ref="P405:P410"/>
    <mergeCell ref="R7:R25"/>
    <mergeCell ref="R27:R60"/>
    <mergeCell ref="R62:R82"/>
    <mergeCell ref="R84:R104"/>
    <mergeCell ref="R106:R121"/>
    <mergeCell ref="R123:R142"/>
    <mergeCell ref="R144:R156"/>
    <mergeCell ref="R158:R182"/>
    <mergeCell ref="R184:R203"/>
    <mergeCell ref="R205:R222"/>
    <mergeCell ref="R224:R253"/>
    <mergeCell ref="R255:R287"/>
    <mergeCell ref="R289:R305"/>
    <mergeCell ref="R307:R329"/>
    <mergeCell ref="R331:R353"/>
    <mergeCell ref="R355:R370"/>
    <mergeCell ref="R373:R388"/>
    <mergeCell ref="R390:R403"/>
    <mergeCell ref="R405:R410"/>
    <mergeCell ref="Q389:R389"/>
    <mergeCell ref="Q404:R404"/>
    <mergeCell ref="A388:A412"/>
    <mergeCell ref="B7:B23"/>
    <mergeCell ref="B25:B45"/>
    <mergeCell ref="B47:B77"/>
    <mergeCell ref="B79:B99"/>
    <mergeCell ref="B101:B120"/>
    <mergeCell ref="B122:B129"/>
    <mergeCell ref="B131:B153"/>
    <mergeCell ref="B155:B181"/>
    <mergeCell ref="B183:B200"/>
    <mergeCell ref="B202:B226"/>
    <mergeCell ref="B228:B240"/>
    <mergeCell ref="B242:B259"/>
    <mergeCell ref="B261:B276"/>
    <mergeCell ref="B278:B294"/>
    <mergeCell ref="B296:B306"/>
    <mergeCell ref="B308:B334"/>
    <mergeCell ref="B336:B362"/>
    <mergeCell ref="B364:B386"/>
    <mergeCell ref="B388:B412"/>
    <mergeCell ref="B387:C387"/>
    <mergeCell ref="B307:C307"/>
    <mergeCell ref="B100:C100"/>
    <mergeCell ref="Q411:R411"/>
    <mergeCell ref="P412:R412"/>
    <mergeCell ref="Q413:S413"/>
    <mergeCell ref="A7:A23"/>
    <mergeCell ref="A25:A45"/>
    <mergeCell ref="A47:A77"/>
    <mergeCell ref="A79:A99"/>
    <mergeCell ref="A101:A120"/>
    <mergeCell ref="A122:A129"/>
    <mergeCell ref="A131:A153"/>
    <mergeCell ref="A155:A181"/>
    <mergeCell ref="A183:A200"/>
    <mergeCell ref="A202:A226"/>
    <mergeCell ref="A228:A240"/>
    <mergeCell ref="A242:A259"/>
    <mergeCell ref="A261:A276"/>
    <mergeCell ref="A278:A294"/>
    <mergeCell ref="A296:A306"/>
    <mergeCell ref="A308:A334"/>
    <mergeCell ref="A336:A362"/>
    <mergeCell ref="A364:A386"/>
    <mergeCell ref="Q288:R288"/>
    <mergeCell ref="B295:C295"/>
    <mergeCell ref="Q306:R306"/>
    <mergeCell ref="Q330:R330"/>
    <mergeCell ref="B335:C335"/>
    <mergeCell ref="Q354:R354"/>
    <mergeCell ref="B363:C363"/>
    <mergeCell ref="Q371:R371"/>
    <mergeCell ref="P289:P305"/>
    <mergeCell ref="P307:P329"/>
    <mergeCell ref="P331:P353"/>
    <mergeCell ref="P355:P370"/>
    <mergeCell ref="Q183:R183"/>
    <mergeCell ref="B201:C201"/>
    <mergeCell ref="Q204:R204"/>
    <mergeCell ref="Q223:R223"/>
    <mergeCell ref="B227:C227"/>
    <mergeCell ref="B241:C241"/>
    <mergeCell ref="Q254:R254"/>
    <mergeCell ref="B260:C260"/>
    <mergeCell ref="B277:C277"/>
    <mergeCell ref="P184:P203"/>
    <mergeCell ref="P205:P222"/>
    <mergeCell ref="P224:P253"/>
    <mergeCell ref="P255:P287"/>
    <mergeCell ref="Q105:R105"/>
    <mergeCell ref="B121:C121"/>
    <mergeCell ref="Q122:R122"/>
    <mergeCell ref="B130:C130"/>
    <mergeCell ref="Q143:R143"/>
    <mergeCell ref="B154:C154"/>
    <mergeCell ref="Q157:R157"/>
    <mergeCell ref="B182:C182"/>
    <mergeCell ref="P84:P104"/>
    <mergeCell ref="P106:P121"/>
    <mergeCell ref="P123:P142"/>
    <mergeCell ref="P144:P156"/>
    <mergeCell ref="P158:P182"/>
    <mergeCell ref="A1:AB1"/>
    <mergeCell ref="A2:AC2"/>
    <mergeCell ref="B3:AB3"/>
    <mergeCell ref="B24:C24"/>
    <mergeCell ref="Q26:R26"/>
    <mergeCell ref="B46:C46"/>
    <mergeCell ref="Q61:R61"/>
    <mergeCell ref="B78:C78"/>
    <mergeCell ref="Q83:R83"/>
    <mergeCell ref="P7:P25"/>
    <mergeCell ref="P27:P60"/>
    <mergeCell ref="P62:P82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2"/>
  <sheetViews>
    <sheetView workbookViewId="0">
      <selection activeCell="D6" sqref="D6"/>
    </sheetView>
  </sheetViews>
  <sheetFormatPr defaultColWidth="8.88671875" defaultRowHeight="18"/>
  <cols>
    <col min="1" max="1" width="8.88671875" style="15"/>
    <col min="2" max="2" width="20.109375" style="15" customWidth="1"/>
    <col min="3" max="3" width="26.33203125" style="15" customWidth="1"/>
    <col min="4" max="4" width="28.6640625" style="15" customWidth="1"/>
    <col min="5" max="5" width="27" style="15" customWidth="1"/>
    <col min="6" max="6" width="23.109375" style="15" customWidth="1"/>
    <col min="7" max="7" width="24.88671875" style="15" customWidth="1"/>
    <col min="8" max="16384" width="8.88671875" style="15"/>
  </cols>
  <sheetData>
    <row r="1" spans="1:7">
      <c r="A1" s="166" t="s">
        <v>126</v>
      </c>
      <c r="B1" s="167"/>
      <c r="C1" s="167"/>
      <c r="D1" s="167"/>
      <c r="E1" s="167"/>
      <c r="F1" s="167"/>
      <c r="G1" s="167"/>
    </row>
    <row r="2" spans="1:7">
      <c r="A2" s="166" t="s">
        <v>64</v>
      </c>
      <c r="B2" s="167"/>
      <c r="C2" s="167"/>
      <c r="D2" s="167"/>
      <c r="E2" s="167"/>
      <c r="F2" s="167"/>
      <c r="G2" s="167"/>
    </row>
    <row r="3" spans="1:7" ht="45.75" customHeight="1">
      <c r="A3" s="168" t="s">
        <v>957</v>
      </c>
      <c r="B3" s="169"/>
      <c r="C3" s="169"/>
      <c r="D3" s="169"/>
      <c r="E3" s="169"/>
      <c r="F3" s="169"/>
      <c r="G3" s="169"/>
    </row>
    <row r="4" spans="1:7" ht="62.25" customHeight="1">
      <c r="A4" s="34" t="s">
        <v>958</v>
      </c>
      <c r="B4" s="34" t="s">
        <v>128</v>
      </c>
      <c r="C4" s="35" t="s">
        <v>959</v>
      </c>
      <c r="D4" s="36" t="s">
        <v>960</v>
      </c>
      <c r="E4" s="36" t="s">
        <v>961</v>
      </c>
      <c r="F4" s="36" t="s">
        <v>962</v>
      </c>
      <c r="G4" s="30" t="s">
        <v>27</v>
      </c>
    </row>
    <row r="5" spans="1:7">
      <c r="A5" s="37"/>
      <c r="B5" s="37"/>
      <c r="C5" s="125" t="s">
        <v>28</v>
      </c>
      <c r="D5" s="125" t="s">
        <v>28</v>
      </c>
      <c r="E5" s="125" t="s">
        <v>28</v>
      </c>
      <c r="F5" s="125" t="s">
        <v>28</v>
      </c>
      <c r="G5" s="125" t="s">
        <v>28</v>
      </c>
    </row>
    <row r="6" spans="1:7">
      <c r="A6" s="38">
        <v>1</v>
      </c>
      <c r="B6" s="39" t="s">
        <v>90</v>
      </c>
      <c r="C6" s="40">
        <v>69718171.540000007</v>
      </c>
      <c r="D6" s="40">
        <v>12445440.9693</v>
      </c>
      <c r="E6" s="40">
        <v>5333760.4154000003</v>
      </c>
      <c r="F6" s="41">
        <v>913495.33369999996</v>
      </c>
      <c r="G6" s="42">
        <f>C6+D6+E6+F6</f>
        <v>88410868.258400008</v>
      </c>
    </row>
    <row r="7" spans="1:7">
      <c r="A7" s="38">
        <v>2</v>
      </c>
      <c r="B7" s="39" t="s">
        <v>91</v>
      </c>
      <c r="C7" s="40">
        <v>74168145.340000004</v>
      </c>
      <c r="D7" s="40">
        <v>13239808.993899999</v>
      </c>
      <c r="E7" s="40">
        <v>5674203.8545000004</v>
      </c>
      <c r="F7" s="41">
        <v>971801.94449999998</v>
      </c>
      <c r="G7" s="42">
        <f t="shared" ref="G7:G41" si="0">C7+D7+E7+F7</f>
        <v>94053960.1329</v>
      </c>
    </row>
    <row r="8" spans="1:7">
      <c r="A8" s="38">
        <v>3</v>
      </c>
      <c r="B8" s="39" t="s">
        <v>92</v>
      </c>
      <c r="C8" s="40">
        <v>74857384.079999998</v>
      </c>
      <c r="D8" s="40">
        <v>13362845.498299999</v>
      </c>
      <c r="E8" s="40">
        <v>5726933.7850000001</v>
      </c>
      <c r="F8" s="41">
        <v>980832.82369999995</v>
      </c>
      <c r="G8" s="42">
        <f t="shared" si="0"/>
        <v>94927996.186999992</v>
      </c>
    </row>
    <row r="9" spans="1:7">
      <c r="A9" s="38">
        <v>4</v>
      </c>
      <c r="B9" s="39" t="s">
        <v>93</v>
      </c>
      <c r="C9" s="40">
        <v>74029200.049999997</v>
      </c>
      <c r="D9" s="40">
        <v>13215005.770400001</v>
      </c>
      <c r="E9" s="40">
        <v>5663573.9016000004</v>
      </c>
      <c r="F9" s="41">
        <v>969981.38780000003</v>
      </c>
      <c r="G9" s="42">
        <f t="shared" si="0"/>
        <v>93877761.109799996</v>
      </c>
    </row>
    <row r="10" spans="1:7">
      <c r="A10" s="38">
        <v>5</v>
      </c>
      <c r="B10" s="39" t="s">
        <v>94</v>
      </c>
      <c r="C10" s="40">
        <v>89059607.930000007</v>
      </c>
      <c r="D10" s="40">
        <v>15898094.6964</v>
      </c>
      <c r="E10" s="40">
        <v>6813469.1556000002</v>
      </c>
      <c r="F10" s="41">
        <v>1166920.1078000001</v>
      </c>
      <c r="G10" s="42">
        <f t="shared" si="0"/>
        <v>112938091.88980001</v>
      </c>
    </row>
    <row r="11" spans="1:7">
      <c r="A11" s="38">
        <v>6</v>
      </c>
      <c r="B11" s="39" t="s">
        <v>95</v>
      </c>
      <c r="C11" s="40">
        <v>65878796.25</v>
      </c>
      <c r="D11" s="40">
        <v>11760071.324200001</v>
      </c>
      <c r="E11" s="40">
        <v>5040030.5674999999</v>
      </c>
      <c r="F11" s="41">
        <v>863189.20349999995</v>
      </c>
      <c r="G11" s="42">
        <f t="shared" si="0"/>
        <v>83542087.345200002</v>
      </c>
    </row>
    <row r="12" spans="1:7" ht="30" customHeight="1">
      <c r="A12" s="38">
        <v>7</v>
      </c>
      <c r="B12" s="39" t="s">
        <v>96</v>
      </c>
      <c r="C12" s="40">
        <v>83499139.599999994</v>
      </c>
      <c r="D12" s="40">
        <v>14905491.494899999</v>
      </c>
      <c r="E12" s="40">
        <v>6388067.7834999999</v>
      </c>
      <c r="F12" s="41">
        <v>1094063.0356999999</v>
      </c>
      <c r="G12" s="42">
        <f t="shared" si="0"/>
        <v>105886761.91409999</v>
      </c>
    </row>
    <row r="13" spans="1:7">
      <c r="A13" s="38">
        <v>8</v>
      </c>
      <c r="B13" s="39" t="s">
        <v>97</v>
      </c>
      <c r="C13" s="40">
        <v>92505080.079999998</v>
      </c>
      <c r="D13" s="40">
        <v>16513148.410499999</v>
      </c>
      <c r="E13" s="40">
        <v>7077063.6045000004</v>
      </c>
      <c r="F13" s="41">
        <v>1212065.0488</v>
      </c>
      <c r="G13" s="42">
        <f t="shared" si="0"/>
        <v>117307357.14380001</v>
      </c>
    </row>
    <row r="14" spans="1:7">
      <c r="A14" s="38">
        <v>9</v>
      </c>
      <c r="B14" s="39" t="s">
        <v>98</v>
      </c>
      <c r="C14" s="40">
        <v>74870150.359999999</v>
      </c>
      <c r="D14" s="40">
        <v>13365124.416300001</v>
      </c>
      <c r="E14" s="40">
        <v>5727910.4641000004</v>
      </c>
      <c r="F14" s="41">
        <v>981000.09620000003</v>
      </c>
      <c r="G14" s="42">
        <f t="shared" si="0"/>
        <v>94944185.336600006</v>
      </c>
    </row>
    <row r="15" spans="1:7">
      <c r="A15" s="38">
        <v>10</v>
      </c>
      <c r="B15" s="39" t="s">
        <v>99</v>
      </c>
      <c r="C15" s="40">
        <v>75597960.810000002</v>
      </c>
      <c r="D15" s="40">
        <v>13495046.382099999</v>
      </c>
      <c r="E15" s="40">
        <v>5783591.3065999998</v>
      </c>
      <c r="F15" s="41">
        <v>990536.36820000003</v>
      </c>
      <c r="G15" s="42">
        <f t="shared" si="0"/>
        <v>95867134.866900012</v>
      </c>
    </row>
    <row r="16" spans="1:7">
      <c r="A16" s="38">
        <v>11</v>
      </c>
      <c r="B16" s="39" t="s">
        <v>100</v>
      </c>
      <c r="C16" s="40">
        <v>66610253.789999999</v>
      </c>
      <c r="D16" s="40">
        <v>11890644.335999999</v>
      </c>
      <c r="E16" s="40">
        <v>5095990.4297000002</v>
      </c>
      <c r="F16" s="41">
        <v>872773.2622</v>
      </c>
      <c r="G16" s="42">
        <f t="shared" si="0"/>
        <v>84469661.817900002</v>
      </c>
    </row>
    <row r="17" spans="1:7">
      <c r="A17" s="38">
        <v>12</v>
      </c>
      <c r="B17" s="39" t="s">
        <v>101</v>
      </c>
      <c r="C17" s="40">
        <v>69618390.799999997</v>
      </c>
      <c r="D17" s="40">
        <v>12427629.037699999</v>
      </c>
      <c r="E17" s="40">
        <v>5326126.7303999998</v>
      </c>
      <c r="F17" s="41">
        <v>912187.93799999997</v>
      </c>
      <c r="G17" s="42">
        <f t="shared" si="0"/>
        <v>88284334.506099984</v>
      </c>
    </row>
    <row r="18" spans="1:7">
      <c r="A18" s="38">
        <v>13</v>
      </c>
      <c r="B18" s="39" t="s">
        <v>102</v>
      </c>
      <c r="C18" s="40">
        <v>66572666.020000003</v>
      </c>
      <c r="D18" s="40">
        <v>11883934.514699999</v>
      </c>
      <c r="E18" s="40">
        <v>5093114.7920000004</v>
      </c>
      <c r="F18" s="41">
        <v>872280.76150000002</v>
      </c>
      <c r="G18" s="42">
        <f t="shared" si="0"/>
        <v>84421996.088200003</v>
      </c>
    </row>
    <row r="19" spans="1:7">
      <c r="A19" s="38">
        <v>14</v>
      </c>
      <c r="B19" s="39" t="s">
        <v>103</v>
      </c>
      <c r="C19" s="40">
        <v>74876612.159999996</v>
      </c>
      <c r="D19" s="40">
        <v>13366277.9168</v>
      </c>
      <c r="E19" s="40">
        <v>5728404.8214999996</v>
      </c>
      <c r="F19" s="41">
        <v>981084.76300000004</v>
      </c>
      <c r="G19" s="42">
        <f t="shared" si="0"/>
        <v>94952379.661299989</v>
      </c>
    </row>
    <row r="20" spans="1:7">
      <c r="A20" s="38">
        <v>15</v>
      </c>
      <c r="B20" s="39" t="s">
        <v>104</v>
      </c>
      <c r="C20" s="40">
        <v>70130170.680000007</v>
      </c>
      <c r="D20" s="40">
        <v>12518987.2323</v>
      </c>
      <c r="E20" s="40">
        <v>5365280.2423999999</v>
      </c>
      <c r="F20" s="41">
        <v>918893.62910000002</v>
      </c>
      <c r="G20" s="42">
        <f t="shared" si="0"/>
        <v>88933331.783800006</v>
      </c>
    </row>
    <row r="21" spans="1:7">
      <c r="A21" s="38">
        <v>16</v>
      </c>
      <c r="B21" s="39" t="s">
        <v>105</v>
      </c>
      <c r="C21" s="40">
        <v>77411392.969999999</v>
      </c>
      <c r="D21" s="40">
        <v>13818763.461999999</v>
      </c>
      <c r="E21" s="40">
        <v>5922327.1979999999</v>
      </c>
      <c r="F21" s="41">
        <v>1014297.2008</v>
      </c>
      <c r="G21" s="42">
        <f t="shared" si="0"/>
        <v>98166780.830799997</v>
      </c>
    </row>
    <row r="22" spans="1:7">
      <c r="A22" s="38">
        <v>17</v>
      </c>
      <c r="B22" s="39" t="s">
        <v>106</v>
      </c>
      <c r="C22" s="40">
        <v>83263134.140000001</v>
      </c>
      <c r="D22" s="40">
        <v>14863361.99</v>
      </c>
      <c r="E22" s="40">
        <v>6370012.2813999997</v>
      </c>
      <c r="F22" s="41">
        <v>1090970.73</v>
      </c>
      <c r="G22" s="42">
        <f t="shared" si="0"/>
        <v>105587479.14139999</v>
      </c>
    </row>
    <row r="23" spans="1:7">
      <c r="A23" s="38">
        <v>18</v>
      </c>
      <c r="B23" s="39" t="s">
        <v>107</v>
      </c>
      <c r="C23" s="40">
        <v>97552446.019999996</v>
      </c>
      <c r="D23" s="40">
        <v>17414157.335499998</v>
      </c>
      <c r="E23" s="40">
        <v>7463210.2867000001</v>
      </c>
      <c r="F23" s="41">
        <v>1278199.1015999999</v>
      </c>
      <c r="G23" s="42">
        <f t="shared" si="0"/>
        <v>123708012.7438</v>
      </c>
    </row>
    <row r="24" spans="1:7">
      <c r="A24" s="38">
        <v>19</v>
      </c>
      <c r="B24" s="39" t="s">
        <v>108</v>
      </c>
      <c r="C24" s="40">
        <v>118098096.41</v>
      </c>
      <c r="D24" s="40">
        <v>21081776.170699999</v>
      </c>
      <c r="E24" s="40">
        <v>9035046.9302999992</v>
      </c>
      <c r="F24" s="41">
        <v>1547402.314</v>
      </c>
      <c r="G24" s="42">
        <f t="shared" si="0"/>
        <v>149762321.82499999</v>
      </c>
    </row>
    <row r="25" spans="1:7">
      <c r="A25" s="38">
        <v>20</v>
      </c>
      <c r="B25" s="39" t="s">
        <v>109</v>
      </c>
      <c r="C25" s="40">
        <v>91522663.650000006</v>
      </c>
      <c r="D25" s="40">
        <v>16337776.5459</v>
      </c>
      <c r="E25" s="40">
        <v>7001904.2340000002</v>
      </c>
      <c r="F25" s="41">
        <v>1199192.7542999999</v>
      </c>
      <c r="G25" s="42">
        <f t="shared" si="0"/>
        <v>116061537.1842</v>
      </c>
    </row>
    <row r="26" spans="1:7">
      <c r="A26" s="38">
        <v>21</v>
      </c>
      <c r="B26" s="39" t="s">
        <v>110</v>
      </c>
      <c r="C26" s="40">
        <v>78618424.689999998</v>
      </c>
      <c r="D26" s="40">
        <v>14034231.562899999</v>
      </c>
      <c r="E26" s="40">
        <v>6014670.6698000003</v>
      </c>
      <c r="F26" s="41">
        <v>1030112.5588999999</v>
      </c>
      <c r="G26" s="42">
        <f t="shared" si="0"/>
        <v>99697439.481600001</v>
      </c>
    </row>
    <row r="27" spans="1:7">
      <c r="A27" s="38">
        <v>22</v>
      </c>
      <c r="B27" s="39" t="s">
        <v>111</v>
      </c>
      <c r="C27" s="40">
        <v>82289756.5</v>
      </c>
      <c r="D27" s="40">
        <v>14689603.646500001</v>
      </c>
      <c r="E27" s="40">
        <v>6295544.4199000001</v>
      </c>
      <c r="F27" s="41">
        <v>1078216.868</v>
      </c>
      <c r="G27" s="42">
        <f t="shared" si="0"/>
        <v>104353121.43440001</v>
      </c>
    </row>
    <row r="28" spans="1:7">
      <c r="A28" s="38">
        <v>23</v>
      </c>
      <c r="B28" s="39" t="s">
        <v>112</v>
      </c>
      <c r="C28" s="40">
        <v>66275859.340000004</v>
      </c>
      <c r="D28" s="40">
        <v>11830951.341800001</v>
      </c>
      <c r="E28" s="40">
        <v>5070407.7178999996</v>
      </c>
      <c r="F28" s="41">
        <v>868391.7966</v>
      </c>
      <c r="G28" s="42">
        <f t="shared" si="0"/>
        <v>84045610.1963</v>
      </c>
    </row>
    <row r="29" spans="1:7">
      <c r="A29" s="38">
        <v>24</v>
      </c>
      <c r="B29" s="39" t="s">
        <v>113</v>
      </c>
      <c r="C29" s="40">
        <v>99741503.790000007</v>
      </c>
      <c r="D29" s="40">
        <v>17804927.612500001</v>
      </c>
      <c r="E29" s="40">
        <v>7630683.2625000002</v>
      </c>
      <c r="F29" s="41">
        <v>1306881.6388999999</v>
      </c>
      <c r="G29" s="42">
        <f t="shared" si="0"/>
        <v>126483996.3039</v>
      </c>
    </row>
    <row r="30" spans="1:7">
      <c r="A30" s="38">
        <v>25</v>
      </c>
      <c r="B30" s="39" t="s">
        <v>114</v>
      </c>
      <c r="C30" s="40">
        <v>68661932.689999998</v>
      </c>
      <c r="D30" s="40">
        <v>12256891.012</v>
      </c>
      <c r="E30" s="40">
        <v>5252953.2907999996</v>
      </c>
      <c r="F30" s="41">
        <v>899655.7672</v>
      </c>
      <c r="G30" s="42">
        <f t="shared" si="0"/>
        <v>87071432.75999999</v>
      </c>
    </row>
    <row r="31" spans="1:7">
      <c r="A31" s="38">
        <v>26</v>
      </c>
      <c r="B31" s="39" t="s">
        <v>115</v>
      </c>
      <c r="C31" s="40">
        <v>88193195.430000007</v>
      </c>
      <c r="D31" s="40">
        <v>15743430.7788</v>
      </c>
      <c r="E31" s="40">
        <v>6747184.6195</v>
      </c>
      <c r="F31" s="41">
        <v>1155567.7768000001</v>
      </c>
      <c r="G31" s="42">
        <f t="shared" si="0"/>
        <v>111839378.60510001</v>
      </c>
    </row>
    <row r="32" spans="1:7">
      <c r="A32" s="38">
        <v>27</v>
      </c>
      <c r="B32" s="39" t="s">
        <v>116</v>
      </c>
      <c r="C32" s="40">
        <v>69171884.980000004</v>
      </c>
      <c r="D32" s="40">
        <v>12347922.963099999</v>
      </c>
      <c r="E32" s="40">
        <v>5291966.9841999998</v>
      </c>
      <c r="F32" s="41">
        <v>906337.5122</v>
      </c>
      <c r="G32" s="42">
        <f t="shared" si="0"/>
        <v>87718112.439500004</v>
      </c>
    </row>
    <row r="33" spans="1:7">
      <c r="A33" s="38">
        <v>28</v>
      </c>
      <c r="B33" s="39" t="s">
        <v>117</v>
      </c>
      <c r="C33" s="40">
        <v>69308922.239999995</v>
      </c>
      <c r="D33" s="40">
        <v>12372385.5814</v>
      </c>
      <c r="E33" s="40">
        <v>5302450.9634999996</v>
      </c>
      <c r="F33" s="41">
        <v>908133.06830000004</v>
      </c>
      <c r="G33" s="42">
        <f t="shared" si="0"/>
        <v>87891891.853199974</v>
      </c>
    </row>
    <row r="34" spans="1:7">
      <c r="A34" s="38">
        <v>29</v>
      </c>
      <c r="B34" s="39" t="s">
        <v>118</v>
      </c>
      <c r="C34" s="40">
        <v>67903826.840000004</v>
      </c>
      <c r="D34" s="40">
        <v>12121560.9915</v>
      </c>
      <c r="E34" s="40">
        <v>5194954.7105999999</v>
      </c>
      <c r="F34" s="41">
        <v>889722.54399999999</v>
      </c>
      <c r="G34" s="42">
        <f t="shared" si="0"/>
        <v>86110065.086100012</v>
      </c>
    </row>
    <row r="35" spans="1:7">
      <c r="A35" s="38">
        <v>30</v>
      </c>
      <c r="B35" s="39" t="s">
        <v>119</v>
      </c>
      <c r="C35" s="40">
        <v>83508365.269999996</v>
      </c>
      <c r="D35" s="40">
        <v>14907138.374199999</v>
      </c>
      <c r="E35" s="40">
        <v>6388773.5888999999</v>
      </c>
      <c r="F35" s="41">
        <v>1094183.9165000001</v>
      </c>
      <c r="G35" s="42">
        <f t="shared" si="0"/>
        <v>105898461.1496</v>
      </c>
    </row>
    <row r="36" spans="1:7">
      <c r="A36" s="38">
        <v>31</v>
      </c>
      <c r="B36" s="39" t="s">
        <v>120</v>
      </c>
      <c r="C36" s="40">
        <v>77749039.989999995</v>
      </c>
      <c r="D36" s="40">
        <v>13879037.0745</v>
      </c>
      <c r="E36" s="40">
        <v>5948158.7461999999</v>
      </c>
      <c r="F36" s="41">
        <v>1018721.284</v>
      </c>
      <c r="G36" s="42">
        <f t="shared" si="0"/>
        <v>98594957.094699979</v>
      </c>
    </row>
    <row r="37" spans="1:7">
      <c r="A37" s="38">
        <v>32</v>
      </c>
      <c r="B37" s="39" t="s">
        <v>121</v>
      </c>
      <c r="C37" s="40">
        <v>80296361.069999993</v>
      </c>
      <c r="D37" s="40">
        <v>14333761.193399999</v>
      </c>
      <c r="E37" s="40">
        <v>6143040.5115</v>
      </c>
      <c r="F37" s="41">
        <v>1052098.0329</v>
      </c>
      <c r="G37" s="42">
        <f t="shared" si="0"/>
        <v>101825260.80779999</v>
      </c>
    </row>
    <row r="38" spans="1:7">
      <c r="A38" s="38">
        <v>33</v>
      </c>
      <c r="B38" s="39" t="s">
        <v>122</v>
      </c>
      <c r="C38" s="40">
        <v>82055591.489999995</v>
      </c>
      <c r="D38" s="40">
        <v>14647802.6819</v>
      </c>
      <c r="E38" s="40">
        <v>6277629.7208000002</v>
      </c>
      <c r="F38" s="41">
        <v>1075148.6775</v>
      </c>
      <c r="G38" s="42">
        <f t="shared" si="0"/>
        <v>104056172.57019998</v>
      </c>
    </row>
    <row r="39" spans="1:7">
      <c r="A39" s="38">
        <v>34</v>
      </c>
      <c r="B39" s="39" t="s">
        <v>123</v>
      </c>
      <c r="C39" s="40">
        <v>71720015.319999993</v>
      </c>
      <c r="D39" s="40">
        <v>12802791.5425</v>
      </c>
      <c r="E39" s="40">
        <v>5486910.6611000001</v>
      </c>
      <c r="F39" s="41">
        <v>939724.86479999998</v>
      </c>
      <c r="G39" s="42">
        <f t="shared" si="0"/>
        <v>90949442.388400003</v>
      </c>
    </row>
    <row r="40" spans="1:7">
      <c r="A40" s="38">
        <v>35</v>
      </c>
      <c r="B40" s="39" t="s">
        <v>124</v>
      </c>
      <c r="C40" s="40">
        <v>73934129.129999995</v>
      </c>
      <c r="D40" s="40">
        <v>13198034.592599999</v>
      </c>
      <c r="E40" s="40">
        <v>5656300.5396999996</v>
      </c>
      <c r="F40" s="41">
        <v>968735.70349999995</v>
      </c>
      <c r="G40" s="42">
        <f t="shared" si="0"/>
        <v>93757199.965800002</v>
      </c>
    </row>
    <row r="41" spans="1:7">
      <c r="A41" s="38">
        <v>36</v>
      </c>
      <c r="B41" s="39" t="s">
        <v>125</v>
      </c>
      <c r="C41" s="40">
        <v>74091587.239999995</v>
      </c>
      <c r="D41" s="40">
        <v>13226142.5525</v>
      </c>
      <c r="E41" s="40">
        <v>5668346.8081999999</v>
      </c>
      <c r="F41" s="41">
        <v>970798.82770000002</v>
      </c>
      <c r="G41" s="42">
        <f t="shared" si="0"/>
        <v>93956875.428399995</v>
      </c>
    </row>
    <row r="42" spans="1:7">
      <c r="A42" s="170" t="s">
        <v>27</v>
      </c>
      <c r="B42" s="171"/>
      <c r="C42" s="25">
        <f>SUM(C6:C41)</f>
        <v>2823359858.6900001</v>
      </c>
      <c r="D42" s="25">
        <f t="shared" ref="D42:G42" si="1">SUM(D6:D41)</f>
        <v>504000000.00000012</v>
      </c>
      <c r="E42" s="25">
        <f t="shared" si="1"/>
        <v>215999999.9998</v>
      </c>
      <c r="F42" s="25">
        <f t="shared" si="1"/>
        <v>36993598.642199993</v>
      </c>
      <c r="G42" s="25">
        <f t="shared" si="1"/>
        <v>3580353457.3319998</v>
      </c>
    </row>
  </sheetData>
  <mergeCells count="4">
    <mergeCell ref="A1:G1"/>
    <mergeCell ref="A2:G2"/>
    <mergeCell ref="A3:G3"/>
    <mergeCell ref="A42:B42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workbookViewId="0">
      <selection activeCell="A3" sqref="A3:L3"/>
    </sheetView>
  </sheetViews>
  <sheetFormatPr defaultColWidth="8.88671875" defaultRowHeight="18"/>
  <cols>
    <col min="1" max="1" width="8.88671875" style="15"/>
    <col min="2" max="2" width="19.6640625" style="15" customWidth="1"/>
    <col min="3" max="3" width="24.88671875" style="15" customWidth="1"/>
    <col min="4" max="4" width="24.33203125" style="15" customWidth="1"/>
    <col min="5" max="5" width="24.88671875" style="15" customWidth="1"/>
    <col min="6" max="6" width="23.88671875" style="15" customWidth="1"/>
    <col min="7" max="8" width="25.44140625" style="15" customWidth="1"/>
    <col min="9" max="9" width="22" style="15" customWidth="1"/>
    <col min="10" max="10" width="23.88671875" style="15" customWidth="1"/>
    <col min="11" max="11" width="26.33203125" style="15" customWidth="1"/>
    <col min="12" max="12" width="27.33203125" style="15" customWidth="1"/>
    <col min="13" max="13" width="8.88671875" style="15"/>
    <col min="14" max="14" width="23.88671875" style="15" customWidth="1"/>
    <col min="15" max="15" width="8.88671875" style="15" customWidth="1"/>
    <col min="16" max="16384" width="8.88671875" style="15"/>
  </cols>
  <sheetData>
    <row r="1" spans="1:14">
      <c r="A1" s="170" t="s">
        <v>17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1"/>
    </row>
    <row r="2" spans="1:14">
      <c r="A2" s="170" t="s">
        <v>64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1"/>
    </row>
    <row r="3" spans="1:14" ht="33" customHeight="1">
      <c r="A3" s="173" t="s">
        <v>963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5"/>
    </row>
    <row r="4" spans="1:14" ht="55.5" customHeight="1">
      <c r="A4" s="16" t="s">
        <v>20</v>
      </c>
      <c r="B4" s="16" t="s">
        <v>135</v>
      </c>
      <c r="C4" s="17" t="s">
        <v>48</v>
      </c>
      <c r="D4" s="18" t="s">
        <v>130</v>
      </c>
      <c r="E4" s="17" t="s">
        <v>136</v>
      </c>
      <c r="F4" s="17" t="s">
        <v>964</v>
      </c>
      <c r="G4" s="17" t="s">
        <v>25</v>
      </c>
      <c r="H4" s="19" t="s">
        <v>965</v>
      </c>
      <c r="I4" s="28" t="s">
        <v>80</v>
      </c>
      <c r="J4" s="28" t="s">
        <v>81</v>
      </c>
      <c r="K4" s="29" t="s">
        <v>51</v>
      </c>
      <c r="L4" s="30" t="s">
        <v>134</v>
      </c>
      <c r="N4" s="26"/>
    </row>
    <row r="5" spans="1:14" ht="22.05" customHeight="1">
      <c r="A5" s="16"/>
      <c r="B5" s="16"/>
      <c r="C5" s="17" t="s">
        <v>966</v>
      </c>
      <c r="D5" s="18" t="s">
        <v>967</v>
      </c>
      <c r="E5" s="17" t="s">
        <v>968</v>
      </c>
      <c r="F5" s="17" t="s">
        <v>969</v>
      </c>
      <c r="G5" s="17" t="s">
        <v>970</v>
      </c>
      <c r="H5" s="19" t="s">
        <v>971</v>
      </c>
      <c r="I5" s="28" t="s">
        <v>972</v>
      </c>
      <c r="J5" s="28" t="s">
        <v>973</v>
      </c>
      <c r="K5" s="29" t="s">
        <v>974</v>
      </c>
      <c r="L5" s="8" t="s">
        <v>975</v>
      </c>
      <c r="N5" s="26"/>
    </row>
    <row r="6" spans="1:14">
      <c r="A6" s="16"/>
      <c r="B6" s="16"/>
      <c r="C6" s="125" t="s">
        <v>28</v>
      </c>
      <c r="D6" s="125" t="s">
        <v>28</v>
      </c>
      <c r="E6" s="125" t="s">
        <v>28</v>
      </c>
      <c r="F6" s="125" t="s">
        <v>28</v>
      </c>
      <c r="G6" s="125" t="s">
        <v>28</v>
      </c>
      <c r="H6" s="125" t="s">
        <v>28</v>
      </c>
      <c r="I6" s="125" t="s">
        <v>28</v>
      </c>
      <c r="J6" s="125" t="s">
        <v>28</v>
      </c>
      <c r="K6" s="125" t="s">
        <v>28</v>
      </c>
      <c r="L6" s="125" t="s">
        <v>28</v>
      </c>
    </row>
    <row r="7" spans="1:14">
      <c r="A7" s="20">
        <v>1</v>
      </c>
      <c r="B7" s="21" t="s">
        <v>90</v>
      </c>
      <c r="C7" s="22">
        <v>1627837075.4848499</v>
      </c>
      <c r="D7" s="22">
        <v>0</v>
      </c>
      <c r="E7" s="22">
        <v>290586367.69910002</v>
      </c>
      <c r="F7" s="22">
        <v>124537014.7282</v>
      </c>
      <c r="G7" s="22">
        <v>21329038.606400002</v>
      </c>
      <c r="H7" s="23">
        <v>61928684.895800002</v>
      </c>
      <c r="I7" s="23">
        <f>H7/2</f>
        <v>30964342.447900001</v>
      </c>
      <c r="J7" s="22">
        <f>H7-I7</f>
        <v>30964342.447900001</v>
      </c>
      <c r="K7" s="22">
        <v>1309109599.8190999</v>
      </c>
      <c r="L7" s="31">
        <f t="shared" ref="L7:L43" si="0">C7+D7+E7+F7+G7+J7+K7</f>
        <v>3404363438.7855501</v>
      </c>
      <c r="N7" s="32"/>
    </row>
    <row r="8" spans="1:14">
      <c r="A8" s="20">
        <v>2</v>
      </c>
      <c r="B8" s="21" t="s">
        <v>91</v>
      </c>
      <c r="C8" s="22">
        <v>2053282838.03738</v>
      </c>
      <c r="D8" s="22">
        <f>-29166666.6901</f>
        <v>-29166666.690099999</v>
      </c>
      <c r="E8" s="22">
        <v>366532996.91339999</v>
      </c>
      <c r="F8" s="22">
        <v>157085570.10609999</v>
      </c>
      <c r="G8" s="22">
        <v>26903520.986400001</v>
      </c>
      <c r="H8" s="23">
        <v>78114147.781200007</v>
      </c>
      <c r="I8" s="23">
        <v>0</v>
      </c>
      <c r="J8" s="23">
        <v>78114147.781200007</v>
      </c>
      <c r="K8" s="22">
        <v>1576342509.6500001</v>
      </c>
      <c r="L8" s="31">
        <f t="shared" si="0"/>
        <v>4229094916.7843804</v>
      </c>
    </row>
    <row r="9" spans="1:14">
      <c r="A9" s="20">
        <v>3</v>
      </c>
      <c r="B9" s="21" t="s">
        <v>92</v>
      </c>
      <c r="C9" s="22">
        <v>2734852083.7147598</v>
      </c>
      <c r="D9" s="22">
        <v>0</v>
      </c>
      <c r="E9" s="22">
        <v>488200413.4012</v>
      </c>
      <c r="F9" s="22">
        <v>209228748.60089999</v>
      </c>
      <c r="G9" s="22">
        <v>35833909.028899997</v>
      </c>
      <c r="H9" s="23">
        <v>104043454.6417</v>
      </c>
      <c r="I9" s="23">
        <f>H9/2</f>
        <v>52021727.32085</v>
      </c>
      <c r="J9" s="22">
        <f>H9-I9</f>
        <v>52021727.32085</v>
      </c>
      <c r="K9" s="22">
        <v>2207855705.7709999</v>
      </c>
      <c r="L9" s="31">
        <f t="shared" si="0"/>
        <v>5727992587.8376102</v>
      </c>
    </row>
    <row r="10" spans="1:14">
      <c r="A10" s="20">
        <v>4</v>
      </c>
      <c r="B10" s="21" t="s">
        <v>93</v>
      </c>
      <c r="C10" s="22">
        <v>2064378996.18262</v>
      </c>
      <c r="D10" s="22">
        <v>0</v>
      </c>
      <c r="E10" s="22">
        <v>368513780.08890003</v>
      </c>
      <c r="F10" s="22">
        <v>157934477.18099999</v>
      </c>
      <c r="G10" s="22">
        <v>27048910.4659</v>
      </c>
      <c r="H10" s="23">
        <v>78536284.917300001</v>
      </c>
      <c r="I10" s="23">
        <v>0</v>
      </c>
      <c r="J10" s="22">
        <f t="shared" ref="J10:J43" si="1">H10-I10</f>
        <v>78536284.917300001</v>
      </c>
      <c r="K10" s="22">
        <v>1809353774.3947999</v>
      </c>
      <c r="L10" s="31">
        <f t="shared" si="0"/>
        <v>4505766223.2305202</v>
      </c>
    </row>
    <row r="11" spans="1:14">
      <c r="A11" s="20">
        <v>5</v>
      </c>
      <c r="B11" s="21" t="s">
        <v>94</v>
      </c>
      <c r="C11" s="22">
        <v>2343478675.5288401</v>
      </c>
      <c r="D11" s="22">
        <v>0</v>
      </c>
      <c r="E11" s="22">
        <v>418336064.6825</v>
      </c>
      <c r="F11" s="22">
        <v>179286884.86390001</v>
      </c>
      <c r="G11" s="22">
        <v>30705866.020799998</v>
      </c>
      <c r="H11" s="23">
        <v>89154224.732800007</v>
      </c>
      <c r="I11" s="23">
        <v>0</v>
      </c>
      <c r="J11" s="22">
        <f t="shared" si="1"/>
        <v>89154224.732800007</v>
      </c>
      <c r="K11" s="22">
        <v>1732209688.2031</v>
      </c>
      <c r="L11" s="31">
        <f t="shared" si="0"/>
        <v>4793171404.0319405</v>
      </c>
    </row>
    <row r="12" spans="1:14">
      <c r="A12" s="20">
        <v>6</v>
      </c>
      <c r="B12" s="21" t="s">
        <v>95</v>
      </c>
      <c r="C12" s="22">
        <v>953881600.07068002</v>
      </c>
      <c r="D12" s="22">
        <v>0</v>
      </c>
      <c r="E12" s="22">
        <v>170278090.8202</v>
      </c>
      <c r="F12" s="22">
        <v>72976324.637199998</v>
      </c>
      <c r="G12" s="22">
        <v>12498411.407500001</v>
      </c>
      <c r="H12" s="23">
        <v>36289032.807899997</v>
      </c>
      <c r="I12" s="23">
        <f>H12/2</f>
        <v>18144516.403949998</v>
      </c>
      <c r="J12" s="22">
        <f t="shared" si="1"/>
        <v>18144516.403949998</v>
      </c>
      <c r="K12" s="22">
        <v>694279477.52869999</v>
      </c>
      <c r="L12" s="31">
        <f t="shared" si="0"/>
        <v>1922058420.8682299</v>
      </c>
    </row>
    <row r="13" spans="1:14">
      <c r="A13" s="20">
        <v>7</v>
      </c>
      <c r="B13" s="21" t="s">
        <v>96</v>
      </c>
      <c r="C13" s="22">
        <v>2550067496.2051501</v>
      </c>
      <c r="D13" s="22">
        <f>-139538498.5196</f>
        <v>-139538498.5196</v>
      </c>
      <c r="E13" s="22">
        <v>455214383.71810001</v>
      </c>
      <c r="F13" s="22">
        <v>195091878.7362</v>
      </c>
      <c r="G13" s="22">
        <v>33412734.538699999</v>
      </c>
      <c r="H13" s="23">
        <v>97013594.795599997</v>
      </c>
      <c r="I13" s="23">
        <f t="shared" ref="I13:I38" si="2">H13/2</f>
        <v>48506797.397799999</v>
      </c>
      <c r="J13" s="22">
        <f t="shared" si="1"/>
        <v>48506797.397799999</v>
      </c>
      <c r="K13" s="22">
        <v>1827995183.3692</v>
      </c>
      <c r="L13" s="31">
        <f t="shared" si="0"/>
        <v>4970749975.44555</v>
      </c>
    </row>
    <row r="14" spans="1:14">
      <c r="A14" s="20">
        <v>8</v>
      </c>
      <c r="B14" s="21" t="s">
        <v>97</v>
      </c>
      <c r="C14" s="22">
        <v>2768609106.5973802</v>
      </c>
      <c r="D14" s="22">
        <v>0</v>
      </c>
      <c r="E14" s="22">
        <v>494226403.847</v>
      </c>
      <c r="F14" s="22">
        <v>211811315.93430001</v>
      </c>
      <c r="G14" s="22">
        <v>36276216.711300001</v>
      </c>
      <c r="H14" s="23">
        <v>105327691.29260001</v>
      </c>
      <c r="I14" s="23">
        <v>0</v>
      </c>
      <c r="J14" s="22">
        <f t="shared" si="1"/>
        <v>105327691.29260001</v>
      </c>
      <c r="K14" s="22">
        <v>2020271542.2262001</v>
      </c>
      <c r="L14" s="31">
        <f t="shared" si="0"/>
        <v>5636522276.6087799</v>
      </c>
    </row>
    <row r="15" spans="1:14">
      <c r="A15" s="20">
        <v>9</v>
      </c>
      <c r="B15" s="21" t="s">
        <v>98</v>
      </c>
      <c r="C15" s="22">
        <v>1784835091.1712601</v>
      </c>
      <c r="D15" s="22">
        <f>-38551266.18</f>
        <v>-38551266.18</v>
      </c>
      <c r="E15" s="22">
        <v>318612196.4515</v>
      </c>
      <c r="F15" s="22">
        <v>136548084.19350001</v>
      </c>
      <c r="G15" s="22">
        <v>23386134.361099999</v>
      </c>
      <c r="H15" s="23">
        <v>67901445.185499996</v>
      </c>
      <c r="I15" s="23">
        <f t="shared" si="2"/>
        <v>33950722.592749998</v>
      </c>
      <c r="J15" s="22">
        <f t="shared" si="1"/>
        <v>33950722.592749998</v>
      </c>
      <c r="K15" s="22">
        <v>1362495624.4793999</v>
      </c>
      <c r="L15" s="31">
        <f t="shared" si="0"/>
        <v>3621276587.0695105</v>
      </c>
    </row>
    <row r="16" spans="1:14">
      <c r="A16" s="20">
        <v>10</v>
      </c>
      <c r="B16" s="21" t="s">
        <v>99</v>
      </c>
      <c r="C16" s="22">
        <v>2287010184.77806</v>
      </c>
      <c r="D16" s="22">
        <v>0</v>
      </c>
      <c r="E16" s="22">
        <v>408255833.76499999</v>
      </c>
      <c r="F16" s="22">
        <v>174966785.89930001</v>
      </c>
      <c r="G16" s="22">
        <v>29965977.0986</v>
      </c>
      <c r="H16" s="23">
        <v>87005963.446700007</v>
      </c>
      <c r="I16" s="23">
        <f t="shared" si="2"/>
        <v>43502981.723350003</v>
      </c>
      <c r="J16" s="22">
        <f t="shared" si="1"/>
        <v>43502981.723350003</v>
      </c>
      <c r="K16" s="22">
        <v>2100353515.9173999</v>
      </c>
      <c r="L16" s="31">
        <f t="shared" si="0"/>
        <v>5044055279.1817093</v>
      </c>
    </row>
    <row r="17" spans="1:12">
      <c r="A17" s="20">
        <v>11</v>
      </c>
      <c r="B17" s="21" t="s">
        <v>100</v>
      </c>
      <c r="C17" s="22">
        <v>1320305972.5307801</v>
      </c>
      <c r="D17" s="22">
        <f>-44360782.027</f>
        <v>-44360782.027000003</v>
      </c>
      <c r="E17" s="22">
        <v>235688769.21869999</v>
      </c>
      <c r="F17" s="22">
        <v>101009472.5222</v>
      </c>
      <c r="G17" s="22">
        <v>17299555.025699999</v>
      </c>
      <c r="H17" s="23">
        <v>50229113.078900002</v>
      </c>
      <c r="I17" s="23">
        <v>0</v>
      </c>
      <c r="J17" s="22">
        <f t="shared" si="1"/>
        <v>50229113.078900002</v>
      </c>
      <c r="K17" s="22">
        <v>1132671365.0510001</v>
      </c>
      <c r="L17" s="31">
        <f t="shared" si="0"/>
        <v>2812843465.4002805</v>
      </c>
    </row>
    <row r="18" spans="1:12">
      <c r="A18" s="20">
        <v>12</v>
      </c>
      <c r="B18" s="21" t="s">
        <v>101</v>
      </c>
      <c r="C18" s="22">
        <v>1749872340.0155301</v>
      </c>
      <c r="D18" s="22">
        <v>0</v>
      </c>
      <c r="E18" s="22">
        <v>312370970.5844</v>
      </c>
      <c r="F18" s="22">
        <v>133873273.1076</v>
      </c>
      <c r="G18" s="22">
        <v>22928028.399799999</v>
      </c>
      <c r="H18" s="23">
        <v>66571338.362999998</v>
      </c>
      <c r="I18" s="23">
        <f t="shared" si="2"/>
        <v>33285669.181499999</v>
      </c>
      <c r="J18" s="22">
        <f t="shared" si="1"/>
        <v>33285669.181499999</v>
      </c>
      <c r="K18" s="22">
        <v>1482117089.79</v>
      </c>
      <c r="L18" s="31">
        <f t="shared" si="0"/>
        <v>3734447371.0788298</v>
      </c>
    </row>
    <row r="19" spans="1:12">
      <c r="A19" s="20">
        <v>13</v>
      </c>
      <c r="B19" s="21" t="s">
        <v>102</v>
      </c>
      <c r="C19" s="22">
        <v>1389462095.95437</v>
      </c>
      <c r="D19" s="22">
        <v>0</v>
      </c>
      <c r="E19" s="22">
        <v>248033878.57390001</v>
      </c>
      <c r="F19" s="22">
        <v>106300233.67470001</v>
      </c>
      <c r="G19" s="22">
        <v>18205686.019200001</v>
      </c>
      <c r="H19" s="23">
        <v>52860056.826499999</v>
      </c>
      <c r="I19" s="23">
        <v>0</v>
      </c>
      <c r="J19" s="22">
        <f t="shared" si="1"/>
        <v>52860056.826499999</v>
      </c>
      <c r="K19" s="22">
        <v>1185007566.0283999</v>
      </c>
      <c r="L19" s="31">
        <f t="shared" si="0"/>
        <v>2999869517.0770702</v>
      </c>
    </row>
    <row r="20" spans="1:12">
      <c r="A20" s="20">
        <v>14</v>
      </c>
      <c r="B20" s="21" t="s">
        <v>103</v>
      </c>
      <c r="C20" s="22">
        <v>1777896312.8113599</v>
      </c>
      <c r="D20" s="22">
        <v>0</v>
      </c>
      <c r="E20" s="22">
        <v>317373550.13349998</v>
      </c>
      <c r="F20" s="22">
        <v>136017235.77169999</v>
      </c>
      <c r="G20" s="22">
        <v>23295217.724599998</v>
      </c>
      <c r="H20" s="23">
        <v>67637469.493399993</v>
      </c>
      <c r="I20" s="23">
        <v>0</v>
      </c>
      <c r="J20" s="22">
        <f t="shared" si="1"/>
        <v>67637469.493399993</v>
      </c>
      <c r="K20" s="22">
        <v>1428756926.316</v>
      </c>
      <c r="L20" s="31">
        <f t="shared" si="0"/>
        <v>3750976712.2505598</v>
      </c>
    </row>
    <row r="21" spans="1:12">
      <c r="A21" s="20">
        <v>15</v>
      </c>
      <c r="B21" s="21" t="s">
        <v>104</v>
      </c>
      <c r="C21" s="22">
        <v>1218215795.26845</v>
      </c>
      <c r="D21" s="22">
        <f>-53983557.4299</f>
        <v>-53983557.429899998</v>
      </c>
      <c r="E21" s="22">
        <v>217464578.2137</v>
      </c>
      <c r="F21" s="22">
        <v>93199104.948599994</v>
      </c>
      <c r="G21" s="22">
        <v>15961899.4551</v>
      </c>
      <c r="H21" s="23">
        <v>46345241.336900003</v>
      </c>
      <c r="I21" s="23">
        <v>0</v>
      </c>
      <c r="J21" s="22">
        <f t="shared" si="1"/>
        <v>46345241.336900003</v>
      </c>
      <c r="K21" s="22">
        <v>1016880504.2193</v>
      </c>
      <c r="L21" s="31">
        <f t="shared" si="0"/>
        <v>2554083566.0121503</v>
      </c>
    </row>
    <row r="22" spans="1:12">
      <c r="A22" s="20">
        <v>16</v>
      </c>
      <c r="B22" s="21" t="s">
        <v>105</v>
      </c>
      <c r="C22" s="22">
        <v>2382776548.8994198</v>
      </c>
      <c r="D22" s="22">
        <v>0</v>
      </c>
      <c r="E22" s="22">
        <v>425351156.33579999</v>
      </c>
      <c r="F22" s="22">
        <v>182293352.71520001</v>
      </c>
      <c r="G22" s="22">
        <v>31220773.729499999</v>
      </c>
      <c r="H22" s="23">
        <v>90649254.950599998</v>
      </c>
      <c r="I22" s="23">
        <f t="shared" si="2"/>
        <v>45324627.475299999</v>
      </c>
      <c r="J22" s="22">
        <f t="shared" si="1"/>
        <v>45324627.475299999</v>
      </c>
      <c r="K22" s="22">
        <v>1957535833.4360001</v>
      </c>
      <c r="L22" s="31">
        <f t="shared" si="0"/>
        <v>5024502292.5912199</v>
      </c>
    </row>
    <row r="23" spans="1:12">
      <c r="A23" s="20">
        <v>17</v>
      </c>
      <c r="B23" s="21" t="s">
        <v>106</v>
      </c>
      <c r="C23" s="22">
        <v>2503331110.6170902</v>
      </c>
      <c r="D23" s="22">
        <v>0</v>
      </c>
      <c r="E23" s="22">
        <v>446871437.89649999</v>
      </c>
      <c r="F23" s="22">
        <v>191516330.52689999</v>
      </c>
      <c r="G23" s="22">
        <v>32800362.337299999</v>
      </c>
      <c r="H23" s="23">
        <v>95235577.241300002</v>
      </c>
      <c r="I23" s="23">
        <v>0</v>
      </c>
      <c r="J23" s="22">
        <f t="shared" si="1"/>
        <v>95235577.241300002</v>
      </c>
      <c r="K23" s="22">
        <v>2093418982.0594001</v>
      </c>
      <c r="L23" s="31">
        <f t="shared" si="0"/>
        <v>5363173800.6784897</v>
      </c>
    </row>
    <row r="24" spans="1:12">
      <c r="A24" s="20">
        <v>18</v>
      </c>
      <c r="B24" s="21" t="s">
        <v>107</v>
      </c>
      <c r="C24" s="22">
        <v>2815232874.4045601</v>
      </c>
      <c r="D24" s="22">
        <v>0</v>
      </c>
      <c r="E24" s="22">
        <v>502549246.18739998</v>
      </c>
      <c r="F24" s="22">
        <v>215378248.36629999</v>
      </c>
      <c r="G24" s="22">
        <v>36887113.316600002</v>
      </c>
      <c r="H24" s="23">
        <v>107101424.4681</v>
      </c>
      <c r="I24" s="23">
        <v>0</v>
      </c>
      <c r="J24" s="22">
        <f t="shared" si="1"/>
        <v>107101424.4681</v>
      </c>
      <c r="K24" s="22">
        <v>2196621014.9236999</v>
      </c>
      <c r="L24" s="31">
        <f t="shared" si="0"/>
        <v>5873769921.6666603</v>
      </c>
    </row>
    <row r="25" spans="1:12">
      <c r="A25" s="20">
        <v>19</v>
      </c>
      <c r="B25" s="21" t="s">
        <v>108</v>
      </c>
      <c r="C25" s="22">
        <v>4482092017.6376696</v>
      </c>
      <c r="D25" s="22">
        <f>-512664445.0397</f>
        <v>-512664445.03969997</v>
      </c>
      <c r="E25" s="22">
        <v>800101471.27939999</v>
      </c>
      <c r="F25" s="22">
        <v>342900630.54809999</v>
      </c>
      <c r="G25" s="22">
        <v>58727445.8367</v>
      </c>
      <c r="H25" s="23">
        <v>170514646.9587</v>
      </c>
      <c r="I25" s="23">
        <v>0</v>
      </c>
      <c r="J25" s="22">
        <f t="shared" si="1"/>
        <v>170514646.9587</v>
      </c>
      <c r="K25" s="22">
        <v>3953152465.6030998</v>
      </c>
      <c r="L25" s="31">
        <f t="shared" si="0"/>
        <v>9294824232.8239708</v>
      </c>
    </row>
    <row r="26" spans="1:12">
      <c r="A26" s="20">
        <v>20</v>
      </c>
      <c r="B26" s="21" t="s">
        <v>109</v>
      </c>
      <c r="C26" s="22">
        <v>3412292944.6497102</v>
      </c>
      <c r="D26" s="22">
        <v>0</v>
      </c>
      <c r="E26" s="22">
        <v>609130868.95729995</v>
      </c>
      <c r="F26" s="22">
        <v>261056086.6965</v>
      </c>
      <c r="G26" s="22">
        <v>44710204.140699998</v>
      </c>
      <c r="H26" s="23">
        <v>129815703.1336</v>
      </c>
      <c r="I26" s="23">
        <v>0</v>
      </c>
      <c r="J26" s="22">
        <f t="shared" si="1"/>
        <v>129815703.1336</v>
      </c>
      <c r="K26" s="22">
        <v>2626985769.3259001</v>
      </c>
      <c r="L26" s="31">
        <f t="shared" si="0"/>
        <v>7083991576.9037104</v>
      </c>
    </row>
    <row r="27" spans="1:12">
      <c r="A27" s="20">
        <v>21</v>
      </c>
      <c r="B27" s="21" t="s">
        <v>110</v>
      </c>
      <c r="C27" s="22">
        <v>2153523120.6503901</v>
      </c>
      <c r="D27" s="22">
        <v>0</v>
      </c>
      <c r="E27" s="22">
        <v>384426961.89319998</v>
      </c>
      <c r="F27" s="22">
        <v>164754412.23989999</v>
      </c>
      <c r="G27" s="22">
        <v>28216937.967500001</v>
      </c>
      <c r="H27" s="23">
        <v>81927642.982899994</v>
      </c>
      <c r="I27" s="23">
        <f t="shared" si="2"/>
        <v>40963821.491449997</v>
      </c>
      <c r="J27" s="22">
        <f t="shared" si="1"/>
        <v>40963821.491449997</v>
      </c>
      <c r="K27" s="22">
        <v>1565833856.7658</v>
      </c>
      <c r="L27" s="31">
        <f t="shared" si="0"/>
        <v>4337719111.0082397</v>
      </c>
    </row>
    <row r="28" spans="1:12">
      <c r="A28" s="20">
        <v>22</v>
      </c>
      <c r="B28" s="21" t="s">
        <v>111</v>
      </c>
      <c r="C28" s="22">
        <v>2225823887.56252</v>
      </c>
      <c r="D28" s="22">
        <f>-187142998.77</f>
        <v>-187142998.77000001</v>
      </c>
      <c r="E28" s="22">
        <v>397333423.82080001</v>
      </c>
      <c r="F28" s="22">
        <v>170285753.06600001</v>
      </c>
      <c r="G28" s="22">
        <v>29164272.238400001</v>
      </c>
      <c r="H28" s="23">
        <v>84678220.100700006</v>
      </c>
      <c r="I28" s="23">
        <f t="shared" si="2"/>
        <v>42339110.050350003</v>
      </c>
      <c r="J28" s="22">
        <f t="shared" si="1"/>
        <v>42339110.050350003</v>
      </c>
      <c r="K28" s="22">
        <v>1660049320.4170001</v>
      </c>
      <c r="L28" s="31">
        <f t="shared" si="0"/>
        <v>4337852768.3850698</v>
      </c>
    </row>
    <row r="29" spans="1:12">
      <c r="A29" s="20">
        <v>23</v>
      </c>
      <c r="B29" s="21" t="s">
        <v>112</v>
      </c>
      <c r="C29" s="22">
        <v>1575003544.19573</v>
      </c>
      <c r="D29" s="22">
        <v>0</v>
      </c>
      <c r="E29" s="22">
        <v>281155016.01099998</v>
      </c>
      <c r="F29" s="22">
        <v>120495006.862</v>
      </c>
      <c r="G29" s="22">
        <v>20636777.417800002</v>
      </c>
      <c r="H29" s="23">
        <v>59918710.334799998</v>
      </c>
      <c r="I29" s="23">
        <f t="shared" si="2"/>
        <v>29959355.167399999</v>
      </c>
      <c r="J29" s="22">
        <f t="shared" si="1"/>
        <v>29959355.167399999</v>
      </c>
      <c r="K29" s="22">
        <v>1276885575.5994999</v>
      </c>
      <c r="L29" s="31">
        <f t="shared" si="0"/>
        <v>3304135275.2534294</v>
      </c>
    </row>
    <row r="30" spans="1:12">
      <c r="A30" s="20">
        <v>24</v>
      </c>
      <c r="B30" s="21" t="s">
        <v>113</v>
      </c>
      <c r="C30" s="22">
        <v>2683012533.8073802</v>
      </c>
      <c r="D30" s="22">
        <v>0</v>
      </c>
      <c r="E30" s="22">
        <v>478946498.04460001</v>
      </c>
      <c r="F30" s="22">
        <v>205262784.87639999</v>
      </c>
      <c r="G30" s="22">
        <v>35154671.6664</v>
      </c>
      <c r="H30" s="23">
        <v>102071294.6515</v>
      </c>
      <c r="I30" s="23">
        <v>0</v>
      </c>
      <c r="J30" s="22">
        <f t="shared" si="1"/>
        <v>102071294.6515</v>
      </c>
      <c r="K30" s="22">
        <v>9911963420.0582008</v>
      </c>
      <c r="L30" s="31">
        <f t="shared" si="0"/>
        <v>13416411203.104481</v>
      </c>
    </row>
    <row r="31" spans="1:12">
      <c r="A31" s="20">
        <v>25</v>
      </c>
      <c r="B31" s="21" t="s">
        <v>114</v>
      </c>
      <c r="C31" s="22">
        <v>1405174620.1716499</v>
      </c>
      <c r="D31" s="22">
        <f>-39238127.2402</f>
        <v>-39238127.240199998</v>
      </c>
      <c r="E31" s="22">
        <v>250838732.57859999</v>
      </c>
      <c r="F31" s="22">
        <v>107502313.9624</v>
      </c>
      <c r="G31" s="22">
        <v>18411562.295400001</v>
      </c>
      <c r="H31" s="23">
        <v>53457816.870200001</v>
      </c>
      <c r="I31" s="23">
        <v>0</v>
      </c>
      <c r="J31" s="22">
        <f t="shared" si="1"/>
        <v>53457816.870200001</v>
      </c>
      <c r="K31" s="22">
        <v>952178167.23119998</v>
      </c>
      <c r="L31" s="31">
        <f t="shared" si="0"/>
        <v>2748325085.8692493</v>
      </c>
    </row>
    <row r="32" spans="1:12">
      <c r="A32" s="20">
        <v>26</v>
      </c>
      <c r="B32" s="21" t="s">
        <v>115</v>
      </c>
      <c r="C32" s="22">
        <v>2600869830.7954402</v>
      </c>
      <c r="D32" s="22">
        <v>0</v>
      </c>
      <c r="E32" s="22">
        <v>464283145.02240002</v>
      </c>
      <c r="F32" s="22">
        <v>198978490.72350001</v>
      </c>
      <c r="G32" s="22">
        <v>34078381.593900003</v>
      </c>
      <c r="H32" s="23">
        <v>98946295.444199994</v>
      </c>
      <c r="I32" s="23">
        <f t="shared" si="2"/>
        <v>49473147.722099997</v>
      </c>
      <c r="J32" s="22">
        <f t="shared" si="1"/>
        <v>49473147.722099997</v>
      </c>
      <c r="K32" s="22">
        <v>1884629170.2163</v>
      </c>
      <c r="L32" s="31">
        <f t="shared" si="0"/>
        <v>5232312166.0736399</v>
      </c>
    </row>
    <row r="33" spans="1:12">
      <c r="A33" s="20">
        <v>27</v>
      </c>
      <c r="B33" s="21" t="s">
        <v>116</v>
      </c>
      <c r="C33" s="22">
        <v>1855451133.4911599</v>
      </c>
      <c r="D33" s="22">
        <f>-115776950.4</f>
        <v>-115776950.40000001</v>
      </c>
      <c r="E33" s="22">
        <v>331217916.97970003</v>
      </c>
      <c r="F33" s="22">
        <v>141950535.8484</v>
      </c>
      <c r="G33" s="22">
        <v>24311394.214200001</v>
      </c>
      <c r="H33" s="23">
        <v>70587929.416199997</v>
      </c>
      <c r="I33" s="23">
        <v>0</v>
      </c>
      <c r="J33" s="22">
        <f t="shared" si="1"/>
        <v>70587929.416199997</v>
      </c>
      <c r="K33" s="22">
        <v>1669050586.9288001</v>
      </c>
      <c r="L33" s="31">
        <f t="shared" si="0"/>
        <v>3976792546.4784603</v>
      </c>
    </row>
    <row r="34" spans="1:12">
      <c r="A34" s="20">
        <v>28</v>
      </c>
      <c r="B34" s="21" t="s">
        <v>117</v>
      </c>
      <c r="C34" s="22">
        <v>1772073198.00262</v>
      </c>
      <c r="D34" s="22">
        <f>-47177126.82</f>
        <v>-47177126.82</v>
      </c>
      <c r="E34" s="22">
        <v>316334061.71880001</v>
      </c>
      <c r="F34" s="22">
        <v>135571740.73679999</v>
      </c>
      <c r="G34" s="22">
        <v>23218919.278299998</v>
      </c>
      <c r="H34" s="23">
        <v>67415937.592099994</v>
      </c>
      <c r="I34" s="23">
        <f t="shared" si="2"/>
        <v>33707968.796049997</v>
      </c>
      <c r="J34" s="22">
        <f t="shared" si="1"/>
        <v>33707968.796049997</v>
      </c>
      <c r="K34" s="22">
        <v>1576320687.5304999</v>
      </c>
      <c r="L34" s="31">
        <f t="shared" si="0"/>
        <v>3810049449.2430701</v>
      </c>
    </row>
    <row r="35" spans="1:12">
      <c r="A35" s="20">
        <v>29</v>
      </c>
      <c r="B35" s="21" t="s">
        <v>118</v>
      </c>
      <c r="C35" s="22">
        <v>2400317950.4066</v>
      </c>
      <c r="D35" s="22">
        <f>-82028645.1001</f>
        <v>-82028645.100099996</v>
      </c>
      <c r="E35" s="22">
        <v>428482484.54110003</v>
      </c>
      <c r="F35" s="22">
        <v>183635350.5174</v>
      </c>
      <c r="G35" s="22">
        <v>31450613.211199999</v>
      </c>
      <c r="H35" s="23">
        <v>91316591.960800007</v>
      </c>
      <c r="I35" s="23">
        <v>0</v>
      </c>
      <c r="J35" s="22">
        <f t="shared" si="1"/>
        <v>91316591.960800007</v>
      </c>
      <c r="K35" s="22">
        <v>2014283377.3766</v>
      </c>
      <c r="L35" s="31">
        <f t="shared" si="0"/>
        <v>5067457722.9136</v>
      </c>
    </row>
    <row r="36" spans="1:12">
      <c r="A36" s="20">
        <v>30</v>
      </c>
      <c r="B36" s="21" t="s">
        <v>119</v>
      </c>
      <c r="C36" s="22">
        <v>3027813811.2315502</v>
      </c>
      <c r="D36" s="22">
        <f>-83688581.4599</f>
        <v>-83688581.459900007</v>
      </c>
      <c r="E36" s="22">
        <v>540497222.18879998</v>
      </c>
      <c r="F36" s="22">
        <v>231641666.65270001</v>
      </c>
      <c r="G36" s="22">
        <v>39672494.652500004</v>
      </c>
      <c r="H36" s="23">
        <v>115188755.8414</v>
      </c>
      <c r="I36" s="23">
        <v>0</v>
      </c>
      <c r="J36" s="22">
        <f t="shared" si="1"/>
        <v>115188755.8414</v>
      </c>
      <c r="K36" s="22">
        <v>3792875903.6975999</v>
      </c>
      <c r="L36" s="31">
        <f t="shared" si="0"/>
        <v>7664001272.8046503</v>
      </c>
    </row>
    <row r="37" spans="1:12">
      <c r="A37" s="20">
        <v>31</v>
      </c>
      <c r="B37" s="21" t="s">
        <v>120</v>
      </c>
      <c r="C37" s="22">
        <v>1898033575.1373799</v>
      </c>
      <c r="D37" s="22">
        <v>0</v>
      </c>
      <c r="E37" s="22">
        <v>338819339.27950001</v>
      </c>
      <c r="F37" s="22">
        <v>145208288.26249999</v>
      </c>
      <c r="G37" s="22">
        <v>24869338.590399999</v>
      </c>
      <c r="H37" s="23">
        <v>72207916.238299996</v>
      </c>
      <c r="I37" s="23">
        <f t="shared" si="2"/>
        <v>36103958.119149998</v>
      </c>
      <c r="J37" s="22">
        <f t="shared" si="1"/>
        <v>36103958.119149998</v>
      </c>
      <c r="K37" s="22">
        <v>1394373220.9065001</v>
      </c>
      <c r="L37" s="31">
        <f t="shared" si="0"/>
        <v>3837407720.2954302</v>
      </c>
    </row>
    <row r="38" spans="1:12">
      <c r="A38" s="20">
        <v>32</v>
      </c>
      <c r="B38" s="21" t="s">
        <v>121</v>
      </c>
      <c r="C38" s="22">
        <v>2352717837.4795098</v>
      </c>
      <c r="D38" s="22">
        <v>0</v>
      </c>
      <c r="E38" s="22">
        <v>419985354.13069999</v>
      </c>
      <c r="F38" s="22">
        <v>179993723.1992</v>
      </c>
      <c r="G38" s="22">
        <v>30826923.8618</v>
      </c>
      <c r="H38" s="23">
        <v>89505715.159500003</v>
      </c>
      <c r="I38" s="23">
        <f t="shared" si="2"/>
        <v>44752857.579750001</v>
      </c>
      <c r="J38" s="22">
        <f t="shared" si="1"/>
        <v>44752857.579750001</v>
      </c>
      <c r="K38" s="22">
        <v>3754234784.0623999</v>
      </c>
      <c r="L38" s="31">
        <f t="shared" si="0"/>
        <v>6782511480.3133602</v>
      </c>
    </row>
    <row r="39" spans="1:12">
      <c r="A39" s="20">
        <v>33</v>
      </c>
      <c r="B39" s="21" t="s">
        <v>122</v>
      </c>
      <c r="C39" s="22">
        <v>2369551006.4438801</v>
      </c>
      <c r="D39" s="22">
        <f>-35989038.17</f>
        <v>-35989038.170000002</v>
      </c>
      <c r="E39" s="22">
        <v>422990255.23519999</v>
      </c>
      <c r="F39" s="22">
        <v>181281537.9578</v>
      </c>
      <c r="G39" s="22">
        <v>31047483.594900001</v>
      </c>
      <c r="H39" s="23">
        <v>90146108.496800005</v>
      </c>
      <c r="I39" s="23">
        <v>0</v>
      </c>
      <c r="J39" s="22">
        <f t="shared" si="1"/>
        <v>90146108.496800005</v>
      </c>
      <c r="K39" s="22">
        <v>1726606577.8650999</v>
      </c>
      <c r="L39" s="31">
        <f t="shared" si="0"/>
        <v>4785633931.4236794</v>
      </c>
    </row>
    <row r="40" spans="1:12">
      <c r="A40" s="20">
        <v>34</v>
      </c>
      <c r="B40" s="21" t="s">
        <v>123</v>
      </c>
      <c r="C40" s="22">
        <v>1775986406.8078599</v>
      </c>
      <c r="D40" s="22">
        <v>0</v>
      </c>
      <c r="E40" s="22">
        <v>317032611.43849999</v>
      </c>
      <c r="F40" s="22">
        <v>135871119.18779999</v>
      </c>
      <c r="G40" s="22">
        <v>23270192.825599998</v>
      </c>
      <c r="H40" s="23">
        <v>67564809.908099994</v>
      </c>
      <c r="I40" s="23">
        <v>0</v>
      </c>
      <c r="J40" s="22">
        <f t="shared" si="1"/>
        <v>67564809.908099994</v>
      </c>
      <c r="K40" s="22">
        <v>1181106076.2093999</v>
      </c>
      <c r="L40" s="31">
        <f t="shared" si="0"/>
        <v>3500831216.3772602</v>
      </c>
    </row>
    <row r="41" spans="1:12">
      <c r="A41" s="20">
        <v>35</v>
      </c>
      <c r="B41" s="21" t="s">
        <v>124</v>
      </c>
      <c r="C41" s="22">
        <v>1785598689.2431099</v>
      </c>
      <c r="D41" s="22">
        <v>0</v>
      </c>
      <c r="E41" s="22">
        <v>318748506.89319998</v>
      </c>
      <c r="F41" s="22">
        <v>136606502.95390001</v>
      </c>
      <c r="G41" s="22">
        <v>23396139.547499999</v>
      </c>
      <c r="H41" s="23">
        <v>67930495.159199998</v>
      </c>
      <c r="I41" s="23">
        <v>0</v>
      </c>
      <c r="J41" s="22">
        <f t="shared" si="1"/>
        <v>67930495.159199998</v>
      </c>
      <c r="K41" s="22">
        <v>1215455490.6104</v>
      </c>
      <c r="L41" s="31">
        <f t="shared" si="0"/>
        <v>3547735824.4073105</v>
      </c>
    </row>
    <row r="42" spans="1:12">
      <c r="A42" s="20">
        <v>36</v>
      </c>
      <c r="B42" s="21" t="s">
        <v>125</v>
      </c>
      <c r="C42" s="22">
        <v>1613407779.6766</v>
      </c>
      <c r="D42" s="22">
        <v>0</v>
      </c>
      <c r="E42" s="22">
        <v>288010583.72130001</v>
      </c>
      <c r="F42" s="22">
        <v>123433107.3091</v>
      </c>
      <c r="G42" s="22">
        <v>21139976.0693</v>
      </c>
      <c r="H42" s="23">
        <v>61379743.403399996</v>
      </c>
      <c r="I42" s="23">
        <v>0</v>
      </c>
      <c r="J42" s="22">
        <f t="shared" si="1"/>
        <v>61379743.403399996</v>
      </c>
      <c r="K42" s="22">
        <v>1219831456.1651001</v>
      </c>
      <c r="L42" s="31">
        <f t="shared" si="0"/>
        <v>3327202646.3448</v>
      </c>
    </row>
    <row r="43" spans="1:12">
      <c r="A43" s="20">
        <v>37</v>
      </c>
      <c r="B43" s="21" t="s">
        <v>937</v>
      </c>
      <c r="C43" s="22">
        <v>712592655.70456302</v>
      </c>
      <c r="D43" s="22">
        <v>0</v>
      </c>
      <c r="E43" s="22">
        <v>127205427.7352</v>
      </c>
      <c r="F43" s="22">
        <v>54516611.886699997</v>
      </c>
      <c r="G43" s="22">
        <v>9336878.0530999992</v>
      </c>
      <c r="H43" s="23">
        <v>27109547.201400001</v>
      </c>
      <c r="I43" s="23">
        <v>0</v>
      </c>
      <c r="J43" s="22">
        <f t="shared" si="1"/>
        <v>27109547.201400001</v>
      </c>
      <c r="K43" s="22">
        <v>2139907997.4928999</v>
      </c>
      <c r="L43" s="31">
        <f t="shared" si="0"/>
        <v>3070669118.073863</v>
      </c>
    </row>
    <row r="44" spans="1:12">
      <c r="A44" s="24"/>
      <c r="B44" s="24"/>
      <c r="C44" s="25">
        <f>SUM(C7:C43)</f>
        <v>78426662741.367874</v>
      </c>
      <c r="D44" s="25">
        <f t="shared" ref="D44:L44" si="3">SUM(D7:D43)</f>
        <v>-1409306683.8464999</v>
      </c>
      <c r="E44" s="25">
        <f t="shared" si="3"/>
        <v>14000000000.000101</v>
      </c>
      <c r="F44" s="25">
        <f t="shared" si="3"/>
        <v>6000000000.0009003</v>
      </c>
      <c r="G44" s="25">
        <f t="shared" si="3"/>
        <v>1027599962.289</v>
      </c>
      <c r="H44" s="25">
        <f t="shared" si="3"/>
        <v>2983627881.1096005</v>
      </c>
      <c r="I44" s="25">
        <f t="shared" si="3"/>
        <v>583001603.46965003</v>
      </c>
      <c r="J44" s="25">
        <f t="shared" si="3"/>
        <v>2400626277.6399493</v>
      </c>
      <c r="K44" s="25">
        <f t="shared" si="3"/>
        <v>74648999807.245026</v>
      </c>
      <c r="L44" s="25">
        <f t="shared" si="3"/>
        <v>175094582104.69629</v>
      </c>
    </row>
    <row r="46" spans="1:12">
      <c r="I46" s="26"/>
    </row>
    <row r="47" spans="1:12">
      <c r="C47" s="26"/>
      <c r="D47" s="27"/>
      <c r="L47" s="33"/>
    </row>
  </sheetData>
  <mergeCells count="3">
    <mergeCell ref="A1:L1"/>
    <mergeCell ref="A2:L2"/>
    <mergeCell ref="A3:L3"/>
  </mergeCells>
  <pageMargins left="0.70833333333333304" right="0.70833333333333304" top="0.74791666666666701" bottom="0.74791666666666701" header="0.31458333333333299" footer="0.31458333333333299"/>
  <pageSetup paperSize="9" scale="48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80"/>
  <sheetViews>
    <sheetView zoomScale="106" zoomScaleNormal="106" workbookViewId="0">
      <pane xSplit="2" ySplit="9" topLeftCell="C18" activePane="bottomRight" state="frozen"/>
      <selection pane="topRight"/>
      <selection pane="bottomLeft"/>
      <selection pane="bottomRight" activeCell="K3" sqref="K3"/>
    </sheetView>
  </sheetViews>
  <sheetFormatPr defaultColWidth="9.109375" defaultRowHeight="13.2"/>
  <cols>
    <col min="1" max="1" width="5.88671875" style="1" customWidth="1"/>
    <col min="2" max="2" width="16" style="1" customWidth="1"/>
    <col min="3" max="3" width="22.33203125" style="1" customWidth="1"/>
    <col min="4" max="4" width="22.6640625" style="1" customWidth="1"/>
    <col min="5" max="5" width="19.5546875" style="1" customWidth="1"/>
    <col min="6" max="6" width="15.6640625" style="1" customWidth="1"/>
    <col min="7" max="7" width="21.109375" style="1" customWidth="1"/>
    <col min="8" max="8" width="17.88671875" style="1" customWidth="1"/>
    <col min="9" max="16384" width="9.109375" style="1"/>
  </cols>
  <sheetData>
    <row r="1" spans="1:8" ht="17.399999999999999">
      <c r="A1" s="167" t="s">
        <v>17</v>
      </c>
      <c r="B1" s="167"/>
      <c r="C1" s="167"/>
      <c r="D1" s="167"/>
      <c r="E1" s="167"/>
      <c r="F1" s="167"/>
      <c r="G1" s="167"/>
      <c r="H1" s="167"/>
    </row>
    <row r="2" spans="1:8" ht="17.399999999999999">
      <c r="A2" s="167" t="s">
        <v>64</v>
      </c>
      <c r="B2" s="167"/>
      <c r="C2" s="167"/>
      <c r="D2" s="167"/>
      <c r="E2" s="167"/>
      <c r="F2" s="167"/>
      <c r="G2" s="167"/>
      <c r="H2" s="167"/>
    </row>
    <row r="3" spans="1:8" ht="47.25" customHeight="1">
      <c r="A3" s="169" t="s">
        <v>976</v>
      </c>
      <c r="B3" s="169"/>
      <c r="C3" s="169"/>
      <c r="D3" s="169"/>
      <c r="E3" s="169"/>
      <c r="F3" s="169"/>
      <c r="G3" s="169"/>
      <c r="H3" s="169"/>
    </row>
    <row r="4" spans="1:8" ht="72.75" customHeight="1">
      <c r="A4" s="2" t="s">
        <v>977</v>
      </c>
      <c r="B4" s="2" t="s">
        <v>978</v>
      </c>
      <c r="C4" s="3" t="s">
        <v>979</v>
      </c>
      <c r="D4" s="3" t="s">
        <v>980</v>
      </c>
      <c r="E4" s="4" t="s">
        <v>981</v>
      </c>
      <c r="F4" s="4" t="s">
        <v>962</v>
      </c>
      <c r="G4" s="4" t="s">
        <v>960</v>
      </c>
      <c r="H4" s="5" t="s">
        <v>44</v>
      </c>
    </row>
    <row r="5" spans="1:8" ht="16.5" customHeight="1">
      <c r="A5" s="6"/>
      <c r="B5" s="6"/>
      <c r="C5" s="7"/>
      <c r="D5" s="125" t="s">
        <v>28</v>
      </c>
      <c r="E5" s="125" t="s">
        <v>28</v>
      </c>
      <c r="F5" s="125" t="s">
        <v>28</v>
      </c>
      <c r="G5" s="125" t="s">
        <v>28</v>
      </c>
      <c r="H5" s="125" t="s">
        <v>28</v>
      </c>
    </row>
    <row r="6" spans="1:8" ht="13.8">
      <c r="A6" s="9">
        <v>1</v>
      </c>
      <c r="B6" s="10" t="s">
        <v>90</v>
      </c>
      <c r="C6" s="10" t="s">
        <v>138</v>
      </c>
      <c r="D6" s="11">
        <v>2501862.7626</v>
      </c>
      <c r="E6" s="11">
        <v>191403.9952</v>
      </c>
      <c r="F6" s="11">
        <v>32781.123</v>
      </c>
      <c r="G6" s="11">
        <v>446609.32199999999</v>
      </c>
      <c r="H6" s="12">
        <f>D6+E6+F6+G6</f>
        <v>3172657.2028000001</v>
      </c>
    </row>
    <row r="7" spans="1:8" ht="13.8">
      <c r="A7" s="9">
        <v>2</v>
      </c>
      <c r="B7" s="10" t="s">
        <v>90</v>
      </c>
      <c r="C7" s="10" t="s">
        <v>140</v>
      </c>
      <c r="D7" s="11">
        <v>4174032.0997000001</v>
      </c>
      <c r="E7" s="11">
        <v>319332.63160000002</v>
      </c>
      <c r="F7" s="11">
        <v>54691.0334</v>
      </c>
      <c r="G7" s="11">
        <v>745109.47369999997</v>
      </c>
      <c r="H7" s="12">
        <f t="shared" ref="H7:H70" si="0">D7+E7+F7+G7</f>
        <v>5293165.2384000001</v>
      </c>
    </row>
    <row r="8" spans="1:8" ht="13.8">
      <c r="A8" s="9">
        <v>3</v>
      </c>
      <c r="B8" s="10" t="s">
        <v>90</v>
      </c>
      <c r="C8" s="10" t="s">
        <v>142</v>
      </c>
      <c r="D8" s="11">
        <v>2936891.1425000001</v>
      </c>
      <c r="E8" s="11">
        <v>224685.6648</v>
      </c>
      <c r="F8" s="11">
        <v>38481.163399999998</v>
      </c>
      <c r="G8" s="11">
        <v>524266.55119999999</v>
      </c>
      <c r="H8" s="12">
        <f t="shared" si="0"/>
        <v>3724324.5219000001</v>
      </c>
    </row>
    <row r="9" spans="1:8" ht="13.8">
      <c r="A9" s="9">
        <v>4</v>
      </c>
      <c r="B9" s="10" t="s">
        <v>90</v>
      </c>
      <c r="C9" s="10" t="s">
        <v>144</v>
      </c>
      <c r="D9" s="11">
        <v>2992373.9915999998</v>
      </c>
      <c r="E9" s="11">
        <v>228930.35759999999</v>
      </c>
      <c r="F9" s="11">
        <v>39208.137799999997</v>
      </c>
      <c r="G9" s="11">
        <v>534170.8345</v>
      </c>
      <c r="H9" s="12">
        <f t="shared" si="0"/>
        <v>3794683.3215000001</v>
      </c>
    </row>
    <row r="10" spans="1:8" ht="13.8">
      <c r="A10" s="9">
        <v>5</v>
      </c>
      <c r="B10" s="10" t="s">
        <v>90</v>
      </c>
      <c r="C10" s="10" t="s">
        <v>146</v>
      </c>
      <c r="D10" s="11">
        <v>2723646.3920999998</v>
      </c>
      <c r="E10" s="11">
        <v>208371.46170000001</v>
      </c>
      <c r="F10" s="11">
        <v>35687.0844</v>
      </c>
      <c r="G10" s="11">
        <v>486200.0773</v>
      </c>
      <c r="H10" s="12">
        <f t="shared" si="0"/>
        <v>3453905.0154999997</v>
      </c>
    </row>
    <row r="11" spans="1:8" ht="13.8">
      <c r="A11" s="9">
        <v>6</v>
      </c>
      <c r="B11" s="10" t="s">
        <v>90</v>
      </c>
      <c r="C11" s="10" t="s">
        <v>148</v>
      </c>
      <c r="D11" s="11">
        <v>2812822.7157999999</v>
      </c>
      <c r="E11" s="11">
        <v>215193.8602</v>
      </c>
      <c r="F11" s="11">
        <v>36855.533799999997</v>
      </c>
      <c r="G11" s="11">
        <v>502119.00699999998</v>
      </c>
      <c r="H11" s="12">
        <f t="shared" si="0"/>
        <v>3566991.1168</v>
      </c>
    </row>
    <row r="12" spans="1:8" ht="13.8">
      <c r="A12" s="9">
        <v>7</v>
      </c>
      <c r="B12" s="10" t="s">
        <v>90</v>
      </c>
      <c r="C12" s="10" t="s">
        <v>149</v>
      </c>
      <c r="D12" s="11">
        <v>2729191.4361</v>
      </c>
      <c r="E12" s="11">
        <v>208795.68299999999</v>
      </c>
      <c r="F12" s="11">
        <v>35759.739300000001</v>
      </c>
      <c r="G12" s="11">
        <v>487189.92709999997</v>
      </c>
      <c r="H12" s="12">
        <f t="shared" si="0"/>
        <v>3460936.7855000002</v>
      </c>
    </row>
    <row r="13" spans="1:8" ht="13.8">
      <c r="A13" s="9">
        <v>8</v>
      </c>
      <c r="B13" s="10" t="s">
        <v>90</v>
      </c>
      <c r="C13" s="10" t="s">
        <v>151</v>
      </c>
      <c r="D13" s="11">
        <v>2661131.8314</v>
      </c>
      <c r="E13" s="11">
        <v>203588.8106</v>
      </c>
      <c r="F13" s="11">
        <v>34867.975700000003</v>
      </c>
      <c r="G13" s="11">
        <v>475040.55810000002</v>
      </c>
      <c r="H13" s="12">
        <f t="shared" si="0"/>
        <v>3374629.1757999999</v>
      </c>
    </row>
    <row r="14" spans="1:8" ht="13.8">
      <c r="A14" s="9">
        <v>9</v>
      </c>
      <c r="B14" s="10" t="s">
        <v>90</v>
      </c>
      <c r="C14" s="10" t="s">
        <v>153</v>
      </c>
      <c r="D14" s="11">
        <v>2870982.2864999999</v>
      </c>
      <c r="E14" s="11">
        <v>219643.3345</v>
      </c>
      <c r="F14" s="11">
        <v>37617.580399999999</v>
      </c>
      <c r="G14" s="11">
        <v>512501.1139</v>
      </c>
      <c r="H14" s="12">
        <f t="shared" si="0"/>
        <v>3640744.3152999999</v>
      </c>
    </row>
    <row r="15" spans="1:8" ht="13.8">
      <c r="A15" s="9">
        <v>10</v>
      </c>
      <c r="B15" s="10" t="s">
        <v>90</v>
      </c>
      <c r="C15" s="10" t="s">
        <v>155</v>
      </c>
      <c r="D15" s="11">
        <v>2913466.1019000001</v>
      </c>
      <c r="E15" s="11">
        <v>222893.5416</v>
      </c>
      <c r="F15" s="11">
        <v>38174.232499999998</v>
      </c>
      <c r="G15" s="11">
        <v>520084.93030000001</v>
      </c>
      <c r="H15" s="12">
        <f t="shared" si="0"/>
        <v>3694618.8063000003</v>
      </c>
    </row>
    <row r="16" spans="1:8" ht="13.8">
      <c r="A16" s="9">
        <v>11</v>
      </c>
      <c r="B16" s="10" t="s">
        <v>90</v>
      </c>
      <c r="C16" s="10" t="s">
        <v>157</v>
      </c>
      <c r="D16" s="11">
        <v>3186108.2264999999</v>
      </c>
      <c r="E16" s="11">
        <v>243751.9166</v>
      </c>
      <c r="F16" s="11">
        <v>41746.576699999998</v>
      </c>
      <c r="G16" s="11">
        <v>568754.47219999996</v>
      </c>
      <c r="H16" s="12">
        <f t="shared" si="0"/>
        <v>4040361.1919999998</v>
      </c>
    </row>
    <row r="17" spans="1:8" ht="13.8">
      <c r="A17" s="9">
        <v>12</v>
      </c>
      <c r="B17" s="10" t="s">
        <v>90</v>
      </c>
      <c r="C17" s="10" t="s">
        <v>159</v>
      </c>
      <c r="D17" s="11">
        <v>3067655.8324000002</v>
      </c>
      <c r="E17" s="11">
        <v>234689.76430000001</v>
      </c>
      <c r="F17" s="11">
        <v>40194.532200000001</v>
      </c>
      <c r="G17" s="11">
        <v>547609.45010000002</v>
      </c>
      <c r="H17" s="12">
        <f t="shared" si="0"/>
        <v>3890149.5789999999</v>
      </c>
    </row>
    <row r="18" spans="1:8" ht="13.8">
      <c r="A18" s="9">
        <v>13</v>
      </c>
      <c r="B18" s="10" t="s">
        <v>90</v>
      </c>
      <c r="C18" s="10" t="s">
        <v>161</v>
      </c>
      <c r="D18" s="11">
        <v>2342529.6587999999</v>
      </c>
      <c r="E18" s="11">
        <v>179214.2807</v>
      </c>
      <c r="F18" s="11">
        <v>30693.431400000001</v>
      </c>
      <c r="G18" s="11">
        <v>418166.65500000003</v>
      </c>
      <c r="H18" s="12">
        <f t="shared" si="0"/>
        <v>2970604.0258999998</v>
      </c>
    </row>
    <row r="19" spans="1:8" ht="13.8">
      <c r="A19" s="9">
        <v>14</v>
      </c>
      <c r="B19" s="10" t="s">
        <v>90</v>
      </c>
      <c r="C19" s="10" t="s">
        <v>163</v>
      </c>
      <c r="D19" s="11">
        <v>2213370.5606</v>
      </c>
      <c r="E19" s="11">
        <v>169333.01629999999</v>
      </c>
      <c r="F19" s="11">
        <v>29001.100200000001</v>
      </c>
      <c r="G19" s="11">
        <v>395110.37150000001</v>
      </c>
      <c r="H19" s="12">
        <f t="shared" si="0"/>
        <v>2806815.0485999999</v>
      </c>
    </row>
    <row r="20" spans="1:8" ht="13.8">
      <c r="A20" s="9">
        <v>15</v>
      </c>
      <c r="B20" s="10" t="s">
        <v>90</v>
      </c>
      <c r="C20" s="10" t="s">
        <v>165</v>
      </c>
      <c r="D20" s="11">
        <v>2304767.0816000002</v>
      </c>
      <c r="E20" s="11">
        <v>176325.27009999999</v>
      </c>
      <c r="F20" s="11">
        <v>30198.640100000001</v>
      </c>
      <c r="G20" s="11">
        <v>411425.63020000001</v>
      </c>
      <c r="H20" s="12">
        <f t="shared" si="0"/>
        <v>2922716.622</v>
      </c>
    </row>
    <row r="21" spans="1:8" ht="13.8">
      <c r="A21" s="9">
        <v>16</v>
      </c>
      <c r="B21" s="10" t="s">
        <v>90</v>
      </c>
      <c r="C21" s="10" t="s">
        <v>167</v>
      </c>
      <c r="D21" s="11">
        <v>3435664.4854000001</v>
      </c>
      <c r="E21" s="11">
        <v>262844.11690000002</v>
      </c>
      <c r="F21" s="11">
        <v>45016.434099999999</v>
      </c>
      <c r="G21" s="11">
        <v>613302.93949999998</v>
      </c>
      <c r="H21" s="12">
        <f t="shared" si="0"/>
        <v>4356827.9759000009</v>
      </c>
    </row>
    <row r="22" spans="1:8" ht="13.8">
      <c r="A22" s="9">
        <v>17</v>
      </c>
      <c r="B22" s="10" t="s">
        <v>90</v>
      </c>
      <c r="C22" s="10" t="s">
        <v>169</v>
      </c>
      <c r="D22" s="11">
        <v>2968615.6592000001</v>
      </c>
      <c r="E22" s="11">
        <v>227112.73610000001</v>
      </c>
      <c r="F22" s="11">
        <v>38896.839800000002</v>
      </c>
      <c r="G22" s="11">
        <v>529929.71750000003</v>
      </c>
      <c r="H22" s="12">
        <f t="shared" si="0"/>
        <v>3764554.9526000004</v>
      </c>
    </row>
    <row r="23" spans="1:8" ht="13.8">
      <c r="A23" s="9">
        <v>18</v>
      </c>
      <c r="B23" s="10" t="s">
        <v>91</v>
      </c>
      <c r="C23" s="10" t="s">
        <v>174</v>
      </c>
      <c r="D23" s="11">
        <v>3044412.2261000001</v>
      </c>
      <c r="E23" s="11">
        <v>232911.52160000001</v>
      </c>
      <c r="F23" s="11">
        <v>39889.978499999997</v>
      </c>
      <c r="G23" s="11">
        <v>543460.21719999996</v>
      </c>
      <c r="H23" s="12">
        <f t="shared" si="0"/>
        <v>3860673.9434000002</v>
      </c>
    </row>
    <row r="24" spans="1:8" ht="13.8">
      <c r="A24" s="9">
        <v>19</v>
      </c>
      <c r="B24" s="10" t="s">
        <v>91</v>
      </c>
      <c r="C24" s="10" t="s">
        <v>176</v>
      </c>
      <c r="D24" s="11">
        <v>3719198.2464999999</v>
      </c>
      <c r="E24" s="11">
        <v>284535.75219999999</v>
      </c>
      <c r="F24" s="11">
        <v>48731.487999999998</v>
      </c>
      <c r="G24" s="11">
        <v>663916.75520000001</v>
      </c>
      <c r="H24" s="12">
        <f t="shared" si="0"/>
        <v>4716382.2418999998</v>
      </c>
    </row>
    <row r="25" spans="1:8" ht="13.8">
      <c r="A25" s="9">
        <v>20</v>
      </c>
      <c r="B25" s="10" t="s">
        <v>91</v>
      </c>
      <c r="C25" s="10" t="s">
        <v>177</v>
      </c>
      <c r="D25" s="11">
        <v>3166898.3724000002</v>
      </c>
      <c r="E25" s="11">
        <v>242282.2745</v>
      </c>
      <c r="F25" s="11">
        <v>41494.875999999997</v>
      </c>
      <c r="G25" s="11">
        <v>565325.30729999999</v>
      </c>
      <c r="H25" s="12">
        <f t="shared" si="0"/>
        <v>4016000.8302000002</v>
      </c>
    </row>
    <row r="26" spans="1:8" ht="13.8">
      <c r="A26" s="9">
        <v>21</v>
      </c>
      <c r="B26" s="10" t="s">
        <v>91</v>
      </c>
      <c r="C26" s="10" t="s">
        <v>179</v>
      </c>
      <c r="D26" s="11">
        <v>2772665.1554999999</v>
      </c>
      <c r="E26" s="11">
        <v>212121.62229999999</v>
      </c>
      <c r="F26" s="11">
        <v>36329.361799999999</v>
      </c>
      <c r="G26" s="11">
        <v>494950.45209999999</v>
      </c>
      <c r="H26" s="12">
        <f t="shared" si="0"/>
        <v>3516066.5916999998</v>
      </c>
    </row>
    <row r="27" spans="1:8" ht="13.8">
      <c r="A27" s="9">
        <v>22</v>
      </c>
      <c r="B27" s="10" t="s">
        <v>91</v>
      </c>
      <c r="C27" s="10" t="s">
        <v>181</v>
      </c>
      <c r="D27" s="11">
        <v>2743651.5290999999</v>
      </c>
      <c r="E27" s="11">
        <v>209901.9466</v>
      </c>
      <c r="F27" s="11">
        <v>35949.205399999999</v>
      </c>
      <c r="G27" s="11">
        <v>489771.20870000002</v>
      </c>
      <c r="H27" s="12">
        <f t="shared" si="0"/>
        <v>3479273.8897999995</v>
      </c>
    </row>
    <row r="28" spans="1:8" ht="13.8">
      <c r="A28" s="9">
        <v>23</v>
      </c>
      <c r="B28" s="10" t="s">
        <v>91</v>
      </c>
      <c r="C28" s="10" t="s">
        <v>183</v>
      </c>
      <c r="D28" s="11">
        <v>2933358.8472000002</v>
      </c>
      <c r="E28" s="11">
        <v>224415.42800000001</v>
      </c>
      <c r="F28" s="11">
        <v>38434.880899999996</v>
      </c>
      <c r="G28" s="11">
        <v>523635.99859999999</v>
      </c>
      <c r="H28" s="12">
        <f t="shared" si="0"/>
        <v>3719845.1547000003</v>
      </c>
    </row>
    <row r="29" spans="1:8" ht="13.8">
      <c r="A29" s="9">
        <v>24</v>
      </c>
      <c r="B29" s="10" t="s">
        <v>91</v>
      </c>
      <c r="C29" s="10" t="s">
        <v>185</v>
      </c>
      <c r="D29" s="11">
        <v>3195131.0882999999</v>
      </c>
      <c r="E29" s="11">
        <v>244442.20699999999</v>
      </c>
      <c r="F29" s="11">
        <v>41864.800499999998</v>
      </c>
      <c r="G29" s="11">
        <v>570365.14969999995</v>
      </c>
      <c r="H29" s="12">
        <f t="shared" si="0"/>
        <v>4051803.2454999997</v>
      </c>
    </row>
    <row r="30" spans="1:8" ht="13.8">
      <c r="A30" s="9">
        <v>25</v>
      </c>
      <c r="B30" s="10" t="s">
        <v>91</v>
      </c>
      <c r="C30" s="10" t="s">
        <v>187</v>
      </c>
      <c r="D30" s="11">
        <v>3342373.6540000001</v>
      </c>
      <c r="E30" s="11">
        <v>255706.93969999999</v>
      </c>
      <c r="F30" s="11">
        <v>43794.073600000003</v>
      </c>
      <c r="G30" s="11">
        <v>596649.52610000002</v>
      </c>
      <c r="H30" s="12">
        <f t="shared" si="0"/>
        <v>4238524.1934000002</v>
      </c>
    </row>
    <row r="31" spans="1:8" ht="13.8">
      <c r="A31" s="9">
        <v>26</v>
      </c>
      <c r="B31" s="10" t="s">
        <v>91</v>
      </c>
      <c r="C31" s="10" t="s">
        <v>189</v>
      </c>
      <c r="D31" s="11">
        <v>2906027.5932999998</v>
      </c>
      <c r="E31" s="11">
        <v>222324.4615</v>
      </c>
      <c r="F31" s="11">
        <v>38076.767999999996</v>
      </c>
      <c r="G31" s="11">
        <v>518757.07679999998</v>
      </c>
      <c r="H31" s="12">
        <f t="shared" si="0"/>
        <v>3685185.8996000001</v>
      </c>
    </row>
    <row r="32" spans="1:8" ht="13.8">
      <c r="A32" s="9">
        <v>27</v>
      </c>
      <c r="B32" s="10" t="s">
        <v>91</v>
      </c>
      <c r="C32" s="10" t="s">
        <v>191</v>
      </c>
      <c r="D32" s="11">
        <v>2601965.5406999998</v>
      </c>
      <c r="E32" s="11">
        <v>199062.31760000001</v>
      </c>
      <c r="F32" s="11">
        <v>34092.738299999997</v>
      </c>
      <c r="G32" s="11">
        <v>464478.74099999998</v>
      </c>
      <c r="H32" s="12">
        <f t="shared" si="0"/>
        <v>3299599.3375999997</v>
      </c>
    </row>
    <row r="33" spans="1:8" ht="13.8">
      <c r="A33" s="9">
        <v>28</v>
      </c>
      <c r="B33" s="10" t="s">
        <v>91</v>
      </c>
      <c r="C33" s="10" t="s">
        <v>193</v>
      </c>
      <c r="D33" s="11">
        <v>2644178.7873</v>
      </c>
      <c r="E33" s="11">
        <v>202291.82490000001</v>
      </c>
      <c r="F33" s="11">
        <v>34645.845300000001</v>
      </c>
      <c r="G33" s="11">
        <v>472014.25799999997</v>
      </c>
      <c r="H33" s="12">
        <f t="shared" si="0"/>
        <v>3353130.7154999999</v>
      </c>
    </row>
    <row r="34" spans="1:8" ht="13.8">
      <c r="A34" s="9">
        <v>29</v>
      </c>
      <c r="B34" s="10" t="s">
        <v>91</v>
      </c>
      <c r="C34" s="10" t="s">
        <v>195</v>
      </c>
      <c r="D34" s="11">
        <v>2588821.2557999999</v>
      </c>
      <c r="E34" s="11">
        <v>198056.7194</v>
      </c>
      <c r="F34" s="11">
        <v>33920.512900000002</v>
      </c>
      <c r="G34" s="11">
        <v>462132.34519999998</v>
      </c>
      <c r="H34" s="12">
        <f t="shared" si="0"/>
        <v>3282930.8332999996</v>
      </c>
    </row>
    <row r="35" spans="1:8" ht="13.8">
      <c r="A35" s="9">
        <v>30</v>
      </c>
      <c r="B35" s="10" t="s">
        <v>91</v>
      </c>
      <c r="C35" s="10" t="s">
        <v>197</v>
      </c>
      <c r="D35" s="11">
        <v>3001793.9026000001</v>
      </c>
      <c r="E35" s="11">
        <v>229651.02410000001</v>
      </c>
      <c r="F35" s="11">
        <v>39331.563999999998</v>
      </c>
      <c r="G35" s="11">
        <v>535852.38959999999</v>
      </c>
      <c r="H35" s="12">
        <f t="shared" si="0"/>
        <v>3806628.8802999998</v>
      </c>
    </row>
    <row r="36" spans="1:8" ht="13.8">
      <c r="A36" s="9">
        <v>31</v>
      </c>
      <c r="B36" s="10" t="s">
        <v>91</v>
      </c>
      <c r="C36" s="10" t="s">
        <v>199</v>
      </c>
      <c r="D36" s="11">
        <v>2910061.4125000001</v>
      </c>
      <c r="E36" s="11">
        <v>222633.06719999999</v>
      </c>
      <c r="F36" s="11">
        <v>38129.621899999998</v>
      </c>
      <c r="G36" s="11">
        <v>519477.1568</v>
      </c>
      <c r="H36" s="12">
        <f t="shared" si="0"/>
        <v>3690301.2584000002</v>
      </c>
    </row>
    <row r="37" spans="1:8" ht="13.8">
      <c r="A37" s="9">
        <v>32</v>
      </c>
      <c r="B37" s="10" t="s">
        <v>91</v>
      </c>
      <c r="C37" s="10" t="s">
        <v>201</v>
      </c>
      <c r="D37" s="11">
        <v>2776898.7749000001</v>
      </c>
      <c r="E37" s="11">
        <v>212445.51360000001</v>
      </c>
      <c r="F37" s="11">
        <v>36384.833599999998</v>
      </c>
      <c r="G37" s="11">
        <v>495706.1985</v>
      </c>
      <c r="H37" s="12">
        <f t="shared" si="0"/>
        <v>3521435.3206000002</v>
      </c>
    </row>
    <row r="38" spans="1:8" ht="13.8">
      <c r="A38" s="9">
        <v>33</v>
      </c>
      <c r="B38" s="10" t="s">
        <v>91</v>
      </c>
      <c r="C38" s="10" t="s">
        <v>203</v>
      </c>
      <c r="D38" s="11">
        <v>2587028.2574</v>
      </c>
      <c r="E38" s="11">
        <v>197919.54680000001</v>
      </c>
      <c r="F38" s="11">
        <v>33897.019800000002</v>
      </c>
      <c r="G38" s="11">
        <v>461812.2758</v>
      </c>
      <c r="H38" s="12">
        <f t="shared" si="0"/>
        <v>3280657.0998</v>
      </c>
    </row>
    <row r="39" spans="1:8" ht="13.8">
      <c r="A39" s="9">
        <v>34</v>
      </c>
      <c r="B39" s="10" t="s">
        <v>91</v>
      </c>
      <c r="C39" s="10" t="s">
        <v>205</v>
      </c>
      <c r="D39" s="11">
        <v>2458600.4514000001</v>
      </c>
      <c r="E39" s="11">
        <v>188094.22959999999</v>
      </c>
      <c r="F39" s="11">
        <v>32214.270499999999</v>
      </c>
      <c r="G39" s="11">
        <v>438886.53570000001</v>
      </c>
      <c r="H39" s="12">
        <f t="shared" si="0"/>
        <v>3117795.4872000003</v>
      </c>
    </row>
    <row r="40" spans="1:8" ht="13.8">
      <c r="A40" s="9">
        <v>35</v>
      </c>
      <c r="B40" s="10" t="s">
        <v>91</v>
      </c>
      <c r="C40" s="10" t="s">
        <v>207</v>
      </c>
      <c r="D40" s="11">
        <v>2785189.5599000002</v>
      </c>
      <c r="E40" s="11">
        <v>213079.79680000001</v>
      </c>
      <c r="F40" s="11">
        <v>36493.465199999999</v>
      </c>
      <c r="G40" s="11">
        <v>497186.1925</v>
      </c>
      <c r="H40" s="12">
        <f t="shared" si="0"/>
        <v>3531949.0144000002</v>
      </c>
    </row>
    <row r="41" spans="1:8" ht="13.8">
      <c r="A41" s="9">
        <v>36</v>
      </c>
      <c r="B41" s="10" t="s">
        <v>91</v>
      </c>
      <c r="C41" s="10" t="s">
        <v>209</v>
      </c>
      <c r="D41" s="11">
        <v>3505767.9748999998</v>
      </c>
      <c r="E41" s="11">
        <v>268207.35590000002</v>
      </c>
      <c r="F41" s="11">
        <v>45934.9781</v>
      </c>
      <c r="G41" s="11">
        <v>625817.16390000004</v>
      </c>
      <c r="H41" s="12">
        <f t="shared" si="0"/>
        <v>4445727.4727999996</v>
      </c>
    </row>
    <row r="42" spans="1:8" ht="13.8">
      <c r="A42" s="9">
        <v>37</v>
      </c>
      <c r="B42" s="10" t="s">
        <v>91</v>
      </c>
      <c r="C42" s="10" t="s">
        <v>211</v>
      </c>
      <c r="D42" s="11">
        <v>3003674.9093999998</v>
      </c>
      <c r="E42" s="11">
        <v>229794.92980000001</v>
      </c>
      <c r="F42" s="11">
        <v>39356.210200000001</v>
      </c>
      <c r="G42" s="11">
        <v>536188.16940000001</v>
      </c>
      <c r="H42" s="12">
        <f t="shared" si="0"/>
        <v>3809014.2187999999</v>
      </c>
    </row>
    <row r="43" spans="1:8" ht="13.8">
      <c r="A43" s="9">
        <v>38</v>
      </c>
      <c r="B43" s="10" t="s">
        <v>91</v>
      </c>
      <c r="C43" s="10" t="s">
        <v>213</v>
      </c>
      <c r="D43" s="11">
        <v>2910787.602</v>
      </c>
      <c r="E43" s="11">
        <v>222688.62400000001</v>
      </c>
      <c r="F43" s="11">
        <v>38139.136899999998</v>
      </c>
      <c r="G43" s="11">
        <v>519606.78940000001</v>
      </c>
      <c r="H43" s="12">
        <f t="shared" si="0"/>
        <v>3691222.1522999997</v>
      </c>
    </row>
    <row r="44" spans="1:8" ht="13.8">
      <c r="A44" s="9">
        <v>39</v>
      </c>
      <c r="B44" s="10" t="s">
        <v>92</v>
      </c>
      <c r="C44" s="10" t="s">
        <v>218</v>
      </c>
      <c r="D44" s="11">
        <v>2795044.2152999998</v>
      </c>
      <c r="E44" s="11">
        <v>213833.72320000001</v>
      </c>
      <c r="F44" s="11">
        <v>36622.587599999999</v>
      </c>
      <c r="G44" s="11">
        <v>498945.3541</v>
      </c>
      <c r="H44" s="12">
        <f t="shared" si="0"/>
        <v>3544445.8802</v>
      </c>
    </row>
    <row r="45" spans="1:8" ht="13.8">
      <c r="A45" s="9">
        <v>40</v>
      </c>
      <c r="B45" s="10" t="s">
        <v>92</v>
      </c>
      <c r="C45" s="10" t="s">
        <v>219</v>
      </c>
      <c r="D45" s="11">
        <v>2182366.2736</v>
      </c>
      <c r="E45" s="11">
        <v>166961.0459</v>
      </c>
      <c r="F45" s="11">
        <v>28594.860799999999</v>
      </c>
      <c r="G45" s="11">
        <v>389575.77389999997</v>
      </c>
      <c r="H45" s="12">
        <f t="shared" si="0"/>
        <v>2767497.9541999996</v>
      </c>
    </row>
    <row r="46" spans="1:8" ht="13.8">
      <c r="A46" s="9">
        <v>41</v>
      </c>
      <c r="B46" s="10" t="s">
        <v>92</v>
      </c>
      <c r="C46" s="10" t="s">
        <v>221</v>
      </c>
      <c r="D46" s="11">
        <v>2881341.7376000001</v>
      </c>
      <c r="E46" s="11">
        <v>220435.88010000001</v>
      </c>
      <c r="F46" s="11">
        <v>37753.317000000003</v>
      </c>
      <c r="G46" s="11">
        <v>514350.38689999998</v>
      </c>
      <c r="H46" s="12">
        <f t="shared" si="0"/>
        <v>3653881.3215999999</v>
      </c>
    </row>
    <row r="47" spans="1:8" ht="13.8">
      <c r="A47" s="9">
        <v>42</v>
      </c>
      <c r="B47" s="10" t="s">
        <v>92</v>
      </c>
      <c r="C47" s="10" t="s">
        <v>223</v>
      </c>
      <c r="D47" s="11">
        <v>2208875.7138999999</v>
      </c>
      <c r="E47" s="11">
        <v>168989.13990000001</v>
      </c>
      <c r="F47" s="11">
        <v>28942.205600000001</v>
      </c>
      <c r="G47" s="11">
        <v>394307.99310000002</v>
      </c>
      <c r="H47" s="12">
        <f t="shared" si="0"/>
        <v>2801115.0524999998</v>
      </c>
    </row>
    <row r="48" spans="1:8" ht="13.8">
      <c r="A48" s="9">
        <v>43</v>
      </c>
      <c r="B48" s="10" t="s">
        <v>92</v>
      </c>
      <c r="C48" s="10" t="s">
        <v>225</v>
      </c>
      <c r="D48" s="11">
        <v>2968366.2503999998</v>
      </c>
      <c r="E48" s="11">
        <v>227093.6551</v>
      </c>
      <c r="F48" s="11">
        <v>38893.571900000003</v>
      </c>
      <c r="G48" s="11">
        <v>529885.19530000002</v>
      </c>
      <c r="H48" s="12">
        <f t="shared" si="0"/>
        <v>3764238.6727</v>
      </c>
    </row>
    <row r="49" spans="1:8" ht="13.8">
      <c r="A49" s="9">
        <v>44</v>
      </c>
      <c r="B49" s="10" t="s">
        <v>92</v>
      </c>
      <c r="C49" s="10" t="s">
        <v>227</v>
      </c>
      <c r="D49" s="11">
        <v>2587265.5647</v>
      </c>
      <c r="E49" s="11">
        <v>197937.70189999999</v>
      </c>
      <c r="F49" s="11">
        <v>33900.129200000003</v>
      </c>
      <c r="G49" s="11">
        <v>461854.63770000002</v>
      </c>
      <c r="H49" s="12">
        <f t="shared" si="0"/>
        <v>3280958.0334999994</v>
      </c>
    </row>
    <row r="50" spans="1:8" ht="13.8">
      <c r="A50" s="9">
        <v>45</v>
      </c>
      <c r="B50" s="10" t="s">
        <v>92</v>
      </c>
      <c r="C50" s="10" t="s">
        <v>229</v>
      </c>
      <c r="D50" s="11">
        <v>2934409.7614000002</v>
      </c>
      <c r="E50" s="11">
        <v>224495.82769999999</v>
      </c>
      <c r="F50" s="11">
        <v>38448.650699999998</v>
      </c>
      <c r="G50" s="11">
        <v>523823.598</v>
      </c>
      <c r="H50" s="12">
        <f t="shared" si="0"/>
        <v>3721177.8377999999</v>
      </c>
    </row>
    <row r="51" spans="1:8" ht="13.8">
      <c r="A51" s="9">
        <v>46</v>
      </c>
      <c r="B51" s="10" t="s">
        <v>92</v>
      </c>
      <c r="C51" s="10" t="s">
        <v>231</v>
      </c>
      <c r="D51" s="11">
        <v>2351193.0580000002</v>
      </c>
      <c r="E51" s="11">
        <v>179877.07060000001</v>
      </c>
      <c r="F51" s="11">
        <v>30806.945199999998</v>
      </c>
      <c r="G51" s="11">
        <v>419713.16460000002</v>
      </c>
      <c r="H51" s="12">
        <f t="shared" si="0"/>
        <v>2981590.2384000001</v>
      </c>
    </row>
    <row r="52" spans="1:8" ht="13.8">
      <c r="A52" s="9">
        <v>47</v>
      </c>
      <c r="B52" s="10" t="s">
        <v>92</v>
      </c>
      <c r="C52" s="10" t="s">
        <v>233</v>
      </c>
      <c r="D52" s="11">
        <v>2728640.8968000002</v>
      </c>
      <c r="E52" s="11">
        <v>208753.5643</v>
      </c>
      <c r="F52" s="11">
        <v>35752.525800000003</v>
      </c>
      <c r="G52" s="11">
        <v>487091.65</v>
      </c>
      <c r="H52" s="12">
        <f t="shared" si="0"/>
        <v>3460238.6369000003</v>
      </c>
    </row>
    <row r="53" spans="1:8" ht="13.8">
      <c r="A53" s="9">
        <v>48</v>
      </c>
      <c r="B53" s="10" t="s">
        <v>92</v>
      </c>
      <c r="C53" s="10" t="s">
        <v>235</v>
      </c>
      <c r="D53" s="11">
        <v>2968634.9736000001</v>
      </c>
      <c r="E53" s="11">
        <v>227114.21369999999</v>
      </c>
      <c r="F53" s="11">
        <v>38897.092900000003</v>
      </c>
      <c r="G53" s="11">
        <v>529933.16529999999</v>
      </c>
      <c r="H53" s="12">
        <f t="shared" si="0"/>
        <v>3764579.4455000004</v>
      </c>
    </row>
    <row r="54" spans="1:8" ht="13.8">
      <c r="A54" s="9">
        <v>49</v>
      </c>
      <c r="B54" s="10" t="s">
        <v>92</v>
      </c>
      <c r="C54" s="10" t="s">
        <v>237</v>
      </c>
      <c r="D54" s="11">
        <v>2284743.6792000001</v>
      </c>
      <c r="E54" s="11">
        <v>174793.3878</v>
      </c>
      <c r="F54" s="11">
        <v>29936.2798</v>
      </c>
      <c r="G54" s="11">
        <v>407851.23820000002</v>
      </c>
      <c r="H54" s="12">
        <f t="shared" si="0"/>
        <v>2897324.5850000004</v>
      </c>
    </row>
    <row r="55" spans="1:8" ht="13.8">
      <c r="A55" s="9">
        <v>50</v>
      </c>
      <c r="B55" s="10" t="s">
        <v>92</v>
      </c>
      <c r="C55" s="10" t="s">
        <v>239</v>
      </c>
      <c r="D55" s="11">
        <v>2702441.2187999999</v>
      </c>
      <c r="E55" s="11">
        <v>206749.1685</v>
      </c>
      <c r="F55" s="11">
        <v>35409.239600000001</v>
      </c>
      <c r="G55" s="11">
        <v>482414.72659999999</v>
      </c>
      <c r="H55" s="12">
        <f t="shared" si="0"/>
        <v>3427014.3535000002</v>
      </c>
    </row>
    <row r="56" spans="1:8" ht="13.8">
      <c r="A56" s="9">
        <v>51</v>
      </c>
      <c r="B56" s="10" t="s">
        <v>92</v>
      </c>
      <c r="C56" s="10" t="s">
        <v>241</v>
      </c>
      <c r="D56" s="11">
        <v>2703203.1535</v>
      </c>
      <c r="E56" s="11">
        <v>206807.46</v>
      </c>
      <c r="F56" s="11">
        <v>35419.222999999998</v>
      </c>
      <c r="G56" s="11">
        <v>482550.7401</v>
      </c>
      <c r="H56" s="12">
        <f t="shared" si="0"/>
        <v>3427980.5766000003</v>
      </c>
    </row>
    <row r="57" spans="1:8" ht="13.8">
      <c r="A57" s="9">
        <v>52</v>
      </c>
      <c r="B57" s="10" t="s">
        <v>92</v>
      </c>
      <c r="C57" s="10" t="s">
        <v>243</v>
      </c>
      <c r="D57" s="11">
        <v>2787951.9223000002</v>
      </c>
      <c r="E57" s="11">
        <v>213291.13020000001</v>
      </c>
      <c r="F57" s="11">
        <v>36529.659599999999</v>
      </c>
      <c r="G57" s="11">
        <v>497679.30379999999</v>
      </c>
      <c r="H57" s="12">
        <f t="shared" si="0"/>
        <v>3535452.0159</v>
      </c>
    </row>
    <row r="58" spans="1:8" ht="13.8">
      <c r="A58" s="9">
        <v>53</v>
      </c>
      <c r="B58" s="10" t="s">
        <v>92</v>
      </c>
      <c r="C58" s="10" t="s">
        <v>245</v>
      </c>
      <c r="D58" s="11">
        <v>2547067.2971999999</v>
      </c>
      <c r="E58" s="11">
        <v>194862.34969999999</v>
      </c>
      <c r="F58" s="11">
        <v>33373.423900000002</v>
      </c>
      <c r="G58" s="11">
        <v>454678.81599999999</v>
      </c>
      <c r="H58" s="12">
        <f t="shared" si="0"/>
        <v>3229981.8868</v>
      </c>
    </row>
    <row r="59" spans="1:8" ht="13.8">
      <c r="A59" s="9">
        <v>54</v>
      </c>
      <c r="B59" s="10" t="s">
        <v>92</v>
      </c>
      <c r="C59" s="10" t="s">
        <v>247</v>
      </c>
      <c r="D59" s="11">
        <v>2600684.0208999999</v>
      </c>
      <c r="E59" s="11">
        <v>198964.27540000001</v>
      </c>
      <c r="F59" s="11">
        <v>34075.947</v>
      </c>
      <c r="G59" s="11">
        <v>464249.97600000002</v>
      </c>
      <c r="H59" s="12">
        <f t="shared" si="0"/>
        <v>3297974.2193</v>
      </c>
    </row>
    <row r="60" spans="1:8" ht="13.8">
      <c r="A60" s="9">
        <v>55</v>
      </c>
      <c r="B60" s="10" t="s">
        <v>92</v>
      </c>
      <c r="C60" s="10" t="s">
        <v>249</v>
      </c>
      <c r="D60" s="11">
        <v>2427583.9418000001</v>
      </c>
      <c r="E60" s="11">
        <v>185721.3241</v>
      </c>
      <c r="F60" s="11">
        <v>31807.870900000002</v>
      </c>
      <c r="G60" s="11">
        <v>433349.75630000001</v>
      </c>
      <c r="H60" s="12">
        <f t="shared" si="0"/>
        <v>3078462.8931</v>
      </c>
    </row>
    <row r="61" spans="1:8" ht="13.8">
      <c r="A61" s="9">
        <v>56</v>
      </c>
      <c r="B61" s="10" t="s">
        <v>92</v>
      </c>
      <c r="C61" s="10" t="s">
        <v>251</v>
      </c>
      <c r="D61" s="11">
        <v>3016041.4536000001</v>
      </c>
      <c r="E61" s="11">
        <v>230741.02720000001</v>
      </c>
      <c r="F61" s="11">
        <v>39518.2451</v>
      </c>
      <c r="G61" s="11">
        <v>538395.73010000004</v>
      </c>
      <c r="H61" s="12">
        <f t="shared" si="0"/>
        <v>3824696.4560000002</v>
      </c>
    </row>
    <row r="62" spans="1:8" ht="13.8">
      <c r="A62" s="9">
        <v>57</v>
      </c>
      <c r="B62" s="10" t="s">
        <v>92</v>
      </c>
      <c r="C62" s="10" t="s">
        <v>253</v>
      </c>
      <c r="D62" s="11">
        <v>2516663.2862</v>
      </c>
      <c r="E62" s="11">
        <v>192536.30319999999</v>
      </c>
      <c r="F62" s="11">
        <v>32975.049700000003</v>
      </c>
      <c r="G62" s="11">
        <v>449251.37420000002</v>
      </c>
      <c r="H62" s="12">
        <f t="shared" si="0"/>
        <v>3191426.0132999998</v>
      </c>
    </row>
    <row r="63" spans="1:8" ht="13.8">
      <c r="A63" s="9">
        <v>58</v>
      </c>
      <c r="B63" s="10" t="s">
        <v>92</v>
      </c>
      <c r="C63" s="10" t="s">
        <v>255</v>
      </c>
      <c r="D63" s="11">
        <v>2647949.3867000001</v>
      </c>
      <c r="E63" s="11">
        <v>202580.29300000001</v>
      </c>
      <c r="F63" s="11">
        <v>34695.250200000002</v>
      </c>
      <c r="G63" s="11">
        <v>472687.3504</v>
      </c>
      <c r="H63" s="12">
        <f t="shared" si="0"/>
        <v>3357912.2803000002</v>
      </c>
    </row>
    <row r="64" spans="1:8" ht="13.8">
      <c r="A64" s="9">
        <v>59</v>
      </c>
      <c r="B64" s="10" t="s">
        <v>92</v>
      </c>
      <c r="C64" s="10" t="s">
        <v>257</v>
      </c>
      <c r="D64" s="11">
        <v>2754251.9607000002</v>
      </c>
      <c r="E64" s="11">
        <v>210712.9283</v>
      </c>
      <c r="F64" s="11">
        <v>36088.099499999997</v>
      </c>
      <c r="G64" s="11">
        <v>491663.49939999997</v>
      </c>
      <c r="H64" s="12">
        <f t="shared" si="0"/>
        <v>3492716.4879000001</v>
      </c>
    </row>
    <row r="65" spans="1:8" ht="13.8">
      <c r="A65" s="9">
        <v>60</v>
      </c>
      <c r="B65" s="10" t="s">
        <v>92</v>
      </c>
      <c r="C65" s="10" t="s">
        <v>259</v>
      </c>
      <c r="D65" s="11">
        <v>2367351.6477000001</v>
      </c>
      <c r="E65" s="11">
        <v>181113.2769</v>
      </c>
      <c r="F65" s="11">
        <v>31018.666099999999</v>
      </c>
      <c r="G65" s="11">
        <v>422597.64610000001</v>
      </c>
      <c r="H65" s="12">
        <f t="shared" si="0"/>
        <v>3002081.2368000001</v>
      </c>
    </row>
    <row r="66" spans="1:8" ht="13.8">
      <c r="A66" s="9">
        <v>61</v>
      </c>
      <c r="B66" s="10" t="s">
        <v>92</v>
      </c>
      <c r="C66" s="10" t="s">
        <v>261</v>
      </c>
      <c r="D66" s="11">
        <v>2471975.6466999999</v>
      </c>
      <c r="E66" s="11">
        <v>189117.49350000001</v>
      </c>
      <c r="F66" s="11">
        <v>32389.521499999999</v>
      </c>
      <c r="G66" s="11">
        <v>441274.15149999998</v>
      </c>
      <c r="H66" s="12">
        <f t="shared" si="0"/>
        <v>3134756.8131999997</v>
      </c>
    </row>
    <row r="67" spans="1:8" ht="13.8">
      <c r="A67" s="9">
        <v>62</v>
      </c>
      <c r="B67" s="10" t="s">
        <v>92</v>
      </c>
      <c r="C67" s="10" t="s">
        <v>263</v>
      </c>
      <c r="D67" s="11">
        <v>2531998.2938999999</v>
      </c>
      <c r="E67" s="11">
        <v>193709.5018</v>
      </c>
      <c r="F67" s="11">
        <v>33175.979399999997</v>
      </c>
      <c r="G67" s="11">
        <v>451988.83740000002</v>
      </c>
      <c r="H67" s="12">
        <f t="shared" si="0"/>
        <v>3210872.6125000003</v>
      </c>
    </row>
    <row r="68" spans="1:8" ht="13.8">
      <c r="A68" s="9">
        <v>63</v>
      </c>
      <c r="B68" s="10" t="s">
        <v>92</v>
      </c>
      <c r="C68" s="10" t="s">
        <v>265</v>
      </c>
      <c r="D68" s="11">
        <v>2983254.8941000002</v>
      </c>
      <c r="E68" s="11">
        <v>228232.70480000001</v>
      </c>
      <c r="F68" s="11">
        <v>39088.653100000003</v>
      </c>
      <c r="G68" s="11">
        <v>532542.97779999999</v>
      </c>
      <c r="H68" s="12">
        <f t="shared" si="0"/>
        <v>3783119.2298000003</v>
      </c>
    </row>
    <row r="69" spans="1:8" ht="13.8">
      <c r="A69" s="9">
        <v>64</v>
      </c>
      <c r="B69" s="10" t="s">
        <v>92</v>
      </c>
      <c r="C69" s="10" t="s">
        <v>267</v>
      </c>
      <c r="D69" s="11">
        <v>2222246.5830000001</v>
      </c>
      <c r="E69" s="11">
        <v>170012.07279999999</v>
      </c>
      <c r="F69" s="11">
        <v>29117.3999</v>
      </c>
      <c r="G69" s="11">
        <v>396694.83659999998</v>
      </c>
      <c r="H69" s="12">
        <f t="shared" si="0"/>
        <v>2818070.8923000004</v>
      </c>
    </row>
    <row r="70" spans="1:8" ht="13.8">
      <c r="A70" s="9">
        <v>65</v>
      </c>
      <c r="B70" s="10" t="s">
        <v>92</v>
      </c>
      <c r="C70" s="10" t="s">
        <v>269</v>
      </c>
      <c r="D70" s="11">
        <v>2726714.7050000001</v>
      </c>
      <c r="E70" s="11">
        <v>208606.20170000001</v>
      </c>
      <c r="F70" s="11">
        <v>35727.287499999999</v>
      </c>
      <c r="G70" s="11">
        <v>486747.80410000001</v>
      </c>
      <c r="H70" s="12">
        <f t="shared" si="0"/>
        <v>3457795.9983000001</v>
      </c>
    </row>
    <row r="71" spans="1:8" ht="13.8">
      <c r="A71" s="9">
        <v>66</v>
      </c>
      <c r="B71" s="10" t="s">
        <v>92</v>
      </c>
      <c r="C71" s="10" t="s">
        <v>271</v>
      </c>
      <c r="D71" s="11">
        <v>2223037.9522000002</v>
      </c>
      <c r="E71" s="11">
        <v>170072.61619999999</v>
      </c>
      <c r="F71" s="11">
        <v>29127.769</v>
      </c>
      <c r="G71" s="11">
        <v>396836.10450000002</v>
      </c>
      <c r="H71" s="12">
        <f t="shared" ref="H71:H134" si="1">D71+E71+F71+G71</f>
        <v>2819074.4419</v>
      </c>
    </row>
    <row r="72" spans="1:8" ht="13.8">
      <c r="A72" s="9">
        <v>67</v>
      </c>
      <c r="B72" s="10" t="s">
        <v>92</v>
      </c>
      <c r="C72" s="10" t="s">
        <v>273</v>
      </c>
      <c r="D72" s="11">
        <v>2899198.3698</v>
      </c>
      <c r="E72" s="11">
        <v>221801.9945</v>
      </c>
      <c r="F72" s="11">
        <v>37987.286899999999</v>
      </c>
      <c r="G72" s="11">
        <v>517537.98719999997</v>
      </c>
      <c r="H72" s="12">
        <f t="shared" si="1"/>
        <v>3676525.6384000001</v>
      </c>
    </row>
    <row r="73" spans="1:8" ht="13.8">
      <c r="A73" s="9">
        <v>68</v>
      </c>
      <c r="B73" s="10" t="s">
        <v>92</v>
      </c>
      <c r="C73" s="10" t="s">
        <v>275</v>
      </c>
      <c r="D73" s="11">
        <v>2398943.9265999999</v>
      </c>
      <c r="E73" s="11">
        <v>183530.23139999999</v>
      </c>
      <c r="F73" s="11">
        <v>31432.609799999998</v>
      </c>
      <c r="G73" s="11">
        <v>428237.20659999998</v>
      </c>
      <c r="H73" s="12">
        <f t="shared" si="1"/>
        <v>3042143.9744000002</v>
      </c>
    </row>
    <row r="74" spans="1:8" ht="13.8">
      <c r="A74" s="9">
        <v>69</v>
      </c>
      <c r="B74" s="10" t="s">
        <v>92</v>
      </c>
      <c r="C74" s="10" t="s">
        <v>277</v>
      </c>
      <c r="D74" s="11">
        <v>3626120.7261999999</v>
      </c>
      <c r="E74" s="11">
        <v>277414.89429999999</v>
      </c>
      <c r="F74" s="11">
        <v>47511.922500000001</v>
      </c>
      <c r="G74" s="11">
        <v>647301.42009999999</v>
      </c>
      <c r="H74" s="12">
        <f t="shared" si="1"/>
        <v>4598348.9630999994</v>
      </c>
    </row>
    <row r="75" spans="1:8" ht="13.8">
      <c r="A75" s="9">
        <v>70</v>
      </c>
      <c r="B75" s="10" t="s">
        <v>93</v>
      </c>
      <c r="C75" s="10" t="s">
        <v>282</v>
      </c>
      <c r="D75" s="11">
        <v>4078579.7831999999</v>
      </c>
      <c r="E75" s="11">
        <v>312030.09080000001</v>
      </c>
      <c r="F75" s="11">
        <v>53440.351600000002</v>
      </c>
      <c r="G75" s="11">
        <v>728070.21189999999</v>
      </c>
      <c r="H75" s="12">
        <f t="shared" si="1"/>
        <v>5172120.4375</v>
      </c>
    </row>
    <row r="76" spans="1:8" ht="13.8">
      <c r="A76" s="9">
        <v>71</v>
      </c>
      <c r="B76" s="10" t="s">
        <v>93</v>
      </c>
      <c r="C76" s="10" t="s">
        <v>284</v>
      </c>
      <c r="D76" s="11">
        <v>2682306.1946</v>
      </c>
      <c r="E76" s="11">
        <v>205208.74669999999</v>
      </c>
      <c r="F76" s="11">
        <v>35145.416700000002</v>
      </c>
      <c r="G76" s="11">
        <v>478820.40889999998</v>
      </c>
      <c r="H76" s="12">
        <f t="shared" si="1"/>
        <v>3401480.7669000002</v>
      </c>
    </row>
    <row r="77" spans="1:8" ht="13.8">
      <c r="A77" s="9">
        <v>72</v>
      </c>
      <c r="B77" s="10" t="s">
        <v>93</v>
      </c>
      <c r="C77" s="10" t="s">
        <v>286</v>
      </c>
      <c r="D77" s="11">
        <v>2759334.5394000001</v>
      </c>
      <c r="E77" s="11">
        <v>211101.7689</v>
      </c>
      <c r="F77" s="11">
        <v>36154.695</v>
      </c>
      <c r="G77" s="11">
        <v>492570.7942</v>
      </c>
      <c r="H77" s="12">
        <f t="shared" si="1"/>
        <v>3499161.7974999999</v>
      </c>
    </row>
    <row r="78" spans="1:8" ht="13.8">
      <c r="A78" s="9">
        <v>73</v>
      </c>
      <c r="B78" s="10" t="s">
        <v>93</v>
      </c>
      <c r="C78" s="10" t="s">
        <v>288</v>
      </c>
      <c r="D78" s="11">
        <v>3335194.1003</v>
      </c>
      <c r="E78" s="11">
        <v>255157.6709</v>
      </c>
      <c r="F78" s="11">
        <v>43700.002200000003</v>
      </c>
      <c r="G78" s="11">
        <v>595367.89879999997</v>
      </c>
      <c r="H78" s="12">
        <f t="shared" si="1"/>
        <v>4229419.6721999999</v>
      </c>
    </row>
    <row r="79" spans="1:8" ht="13.8">
      <c r="A79" s="9">
        <v>74</v>
      </c>
      <c r="B79" s="10" t="s">
        <v>93</v>
      </c>
      <c r="C79" s="10" t="s">
        <v>290</v>
      </c>
      <c r="D79" s="11">
        <v>2532971.4131999998</v>
      </c>
      <c r="E79" s="11">
        <v>193783.9498</v>
      </c>
      <c r="F79" s="11">
        <v>33188.729899999998</v>
      </c>
      <c r="G79" s="11">
        <v>452162.54960000003</v>
      </c>
      <c r="H79" s="12">
        <f t="shared" si="1"/>
        <v>3212106.6425000001</v>
      </c>
    </row>
    <row r="80" spans="1:8" ht="13.8">
      <c r="A80" s="9">
        <v>75</v>
      </c>
      <c r="B80" s="10" t="s">
        <v>93</v>
      </c>
      <c r="C80" s="10" t="s">
        <v>292</v>
      </c>
      <c r="D80" s="11">
        <v>2916014.9191999999</v>
      </c>
      <c r="E80" s="11">
        <v>223088.53779999999</v>
      </c>
      <c r="F80" s="11">
        <v>38207.628799999999</v>
      </c>
      <c r="G80" s="11">
        <v>520539.9215</v>
      </c>
      <c r="H80" s="12">
        <f t="shared" si="1"/>
        <v>3697851.0073000002</v>
      </c>
    </row>
    <row r="81" spans="1:8" ht="13.8">
      <c r="A81" s="9">
        <v>76</v>
      </c>
      <c r="B81" s="10" t="s">
        <v>93</v>
      </c>
      <c r="C81" s="10" t="s">
        <v>294</v>
      </c>
      <c r="D81" s="11">
        <v>2702488.0133000002</v>
      </c>
      <c r="E81" s="11">
        <v>206752.74849999999</v>
      </c>
      <c r="F81" s="11">
        <v>35409.852800000001</v>
      </c>
      <c r="G81" s="11">
        <v>482423.07990000001</v>
      </c>
      <c r="H81" s="12">
        <f t="shared" si="1"/>
        <v>3427073.6945000002</v>
      </c>
    </row>
    <row r="82" spans="1:8" ht="13.8">
      <c r="A82" s="9">
        <v>77</v>
      </c>
      <c r="B82" s="10" t="s">
        <v>93</v>
      </c>
      <c r="C82" s="10" t="s">
        <v>296</v>
      </c>
      <c r="D82" s="11">
        <v>2416360.0776999998</v>
      </c>
      <c r="E82" s="11">
        <v>184862.647</v>
      </c>
      <c r="F82" s="11">
        <v>31660.808199999999</v>
      </c>
      <c r="G82" s="11">
        <v>431346.17619999999</v>
      </c>
      <c r="H82" s="12">
        <f t="shared" si="1"/>
        <v>3064229.7090999996</v>
      </c>
    </row>
    <row r="83" spans="1:8" ht="13.8">
      <c r="A83" s="9">
        <v>78</v>
      </c>
      <c r="B83" s="10" t="s">
        <v>93</v>
      </c>
      <c r="C83" s="10" t="s">
        <v>298</v>
      </c>
      <c r="D83" s="11">
        <v>2683820.8207999999</v>
      </c>
      <c r="E83" s="11">
        <v>205324.6225</v>
      </c>
      <c r="F83" s="11">
        <v>35165.2624</v>
      </c>
      <c r="G83" s="11">
        <v>479090.78590000002</v>
      </c>
      <c r="H83" s="12">
        <f t="shared" si="1"/>
        <v>3403401.4915999998</v>
      </c>
    </row>
    <row r="84" spans="1:8" ht="13.8">
      <c r="A84" s="9">
        <v>79</v>
      </c>
      <c r="B84" s="10" t="s">
        <v>93</v>
      </c>
      <c r="C84" s="10" t="s">
        <v>300</v>
      </c>
      <c r="D84" s="11">
        <v>4245901.2861000001</v>
      </c>
      <c r="E84" s="11">
        <v>324830.95449999999</v>
      </c>
      <c r="F84" s="11">
        <v>55632.712800000001</v>
      </c>
      <c r="G84" s="11">
        <v>757938.89379999996</v>
      </c>
      <c r="H84" s="12">
        <f t="shared" si="1"/>
        <v>5384303.8471999997</v>
      </c>
    </row>
    <row r="85" spans="1:8" ht="13.8">
      <c r="A85" s="9">
        <v>80</v>
      </c>
      <c r="B85" s="10" t="s">
        <v>93</v>
      </c>
      <c r="C85" s="10" t="s">
        <v>302</v>
      </c>
      <c r="D85" s="11">
        <v>2950906.5214</v>
      </c>
      <c r="E85" s="11">
        <v>225757.9057</v>
      </c>
      <c r="F85" s="11">
        <v>38664.802600000003</v>
      </c>
      <c r="G85" s="11">
        <v>526768.44649999996</v>
      </c>
      <c r="H85" s="12">
        <f t="shared" si="1"/>
        <v>3742097.6762000001</v>
      </c>
    </row>
    <row r="86" spans="1:8" ht="13.8">
      <c r="A86" s="9">
        <v>81</v>
      </c>
      <c r="B86" s="10" t="s">
        <v>93</v>
      </c>
      <c r="C86" s="10" t="s">
        <v>304</v>
      </c>
      <c r="D86" s="11">
        <v>3607779.4967999998</v>
      </c>
      <c r="E86" s="11">
        <v>276011.70600000001</v>
      </c>
      <c r="F86" s="11">
        <v>47271.6031</v>
      </c>
      <c r="G86" s="11">
        <v>644027.31409999996</v>
      </c>
      <c r="H86" s="12">
        <f t="shared" si="1"/>
        <v>4575090.12</v>
      </c>
    </row>
    <row r="87" spans="1:8" ht="13.8">
      <c r="A87" s="9">
        <v>82</v>
      </c>
      <c r="B87" s="10" t="s">
        <v>93</v>
      </c>
      <c r="C87" s="10" t="s">
        <v>306</v>
      </c>
      <c r="D87" s="11">
        <v>2650797.0685000001</v>
      </c>
      <c r="E87" s="11">
        <v>202798.1538</v>
      </c>
      <c r="F87" s="11">
        <v>34732.5625</v>
      </c>
      <c r="G87" s="11">
        <v>473195.69209999999</v>
      </c>
      <c r="H87" s="12">
        <f t="shared" si="1"/>
        <v>3361523.4769000001</v>
      </c>
    </row>
    <row r="88" spans="1:8" ht="13.8">
      <c r="A88" s="9">
        <v>83</v>
      </c>
      <c r="B88" s="10" t="s">
        <v>93</v>
      </c>
      <c r="C88" s="10" t="s">
        <v>308</v>
      </c>
      <c r="D88" s="11">
        <v>2628281.0668000001</v>
      </c>
      <c r="E88" s="11">
        <v>201075.57620000001</v>
      </c>
      <c r="F88" s="11">
        <v>34437.542399999998</v>
      </c>
      <c r="G88" s="11">
        <v>469176.34450000001</v>
      </c>
      <c r="H88" s="12">
        <f t="shared" si="1"/>
        <v>3332970.5299000004</v>
      </c>
    </row>
    <row r="89" spans="1:8" ht="13.8">
      <c r="A89" s="9">
        <v>84</v>
      </c>
      <c r="B89" s="10" t="s">
        <v>93</v>
      </c>
      <c r="C89" s="10" t="s">
        <v>310</v>
      </c>
      <c r="D89" s="11">
        <v>3154512.7977999998</v>
      </c>
      <c r="E89" s="11">
        <v>241334.7212</v>
      </c>
      <c r="F89" s="11">
        <v>41332.591699999997</v>
      </c>
      <c r="G89" s="11">
        <v>563114.34939999995</v>
      </c>
      <c r="H89" s="12">
        <f t="shared" si="1"/>
        <v>4000294.4600999998</v>
      </c>
    </row>
    <row r="90" spans="1:8" ht="13.8">
      <c r="A90" s="9">
        <v>85</v>
      </c>
      <c r="B90" s="10" t="s">
        <v>93</v>
      </c>
      <c r="C90" s="10" t="s">
        <v>312</v>
      </c>
      <c r="D90" s="11">
        <v>3014226.2426</v>
      </c>
      <c r="E90" s="11">
        <v>230602.15520000001</v>
      </c>
      <c r="F90" s="11">
        <v>39494.461000000003</v>
      </c>
      <c r="G90" s="11">
        <v>538071.69550000003</v>
      </c>
      <c r="H90" s="12">
        <f t="shared" si="1"/>
        <v>3822394.5543</v>
      </c>
    </row>
    <row r="91" spans="1:8" ht="13.8">
      <c r="A91" s="9">
        <v>86</v>
      </c>
      <c r="B91" s="10" t="s">
        <v>93</v>
      </c>
      <c r="C91" s="10" t="s">
        <v>313</v>
      </c>
      <c r="D91" s="11">
        <v>2525089.0155000002</v>
      </c>
      <c r="E91" s="11">
        <v>193180.91020000001</v>
      </c>
      <c r="F91" s="11">
        <v>33085.4493</v>
      </c>
      <c r="G91" s="11">
        <v>450755.4572</v>
      </c>
      <c r="H91" s="12">
        <f t="shared" si="1"/>
        <v>3202110.8322000001</v>
      </c>
    </row>
    <row r="92" spans="1:8" ht="13.8">
      <c r="A92" s="9">
        <v>87</v>
      </c>
      <c r="B92" s="10" t="s">
        <v>93</v>
      </c>
      <c r="C92" s="10" t="s">
        <v>315</v>
      </c>
      <c r="D92" s="11">
        <v>2616452.1134000001</v>
      </c>
      <c r="E92" s="11">
        <v>200170.60690000001</v>
      </c>
      <c r="F92" s="11">
        <v>34282.551399999997</v>
      </c>
      <c r="G92" s="11">
        <v>467064.74949999998</v>
      </c>
      <c r="H92" s="12">
        <f t="shared" si="1"/>
        <v>3317970.0212000003</v>
      </c>
    </row>
    <row r="93" spans="1:8" ht="13.8">
      <c r="A93" s="9">
        <v>88</v>
      </c>
      <c r="B93" s="10" t="s">
        <v>93</v>
      </c>
      <c r="C93" s="10" t="s">
        <v>317</v>
      </c>
      <c r="D93" s="11">
        <v>2825546.1238000002</v>
      </c>
      <c r="E93" s="11">
        <v>216167.25930000001</v>
      </c>
      <c r="F93" s="11">
        <v>37022.244599999998</v>
      </c>
      <c r="G93" s="11">
        <v>504390.27179999999</v>
      </c>
      <c r="H93" s="12">
        <f t="shared" si="1"/>
        <v>3583125.8995000003</v>
      </c>
    </row>
    <row r="94" spans="1:8" ht="13.8">
      <c r="A94" s="9">
        <v>89</v>
      </c>
      <c r="B94" s="10" t="s">
        <v>93</v>
      </c>
      <c r="C94" s="10" t="s">
        <v>319</v>
      </c>
      <c r="D94" s="11">
        <v>2859381.2338999999</v>
      </c>
      <c r="E94" s="11">
        <v>218755.80069999999</v>
      </c>
      <c r="F94" s="11">
        <v>37465.575400000002</v>
      </c>
      <c r="G94" s="11">
        <v>510430.20159999997</v>
      </c>
      <c r="H94" s="12">
        <f t="shared" si="1"/>
        <v>3626032.8115999997</v>
      </c>
    </row>
    <row r="95" spans="1:8" ht="13.8">
      <c r="A95" s="9">
        <v>90</v>
      </c>
      <c r="B95" s="10" t="s">
        <v>93</v>
      </c>
      <c r="C95" s="10" t="s">
        <v>321</v>
      </c>
      <c r="D95" s="11">
        <v>2745427.0573</v>
      </c>
      <c r="E95" s="11">
        <v>210037.78270000001</v>
      </c>
      <c r="F95" s="11">
        <v>35972.469599999997</v>
      </c>
      <c r="G95" s="11">
        <v>490088.15950000001</v>
      </c>
      <c r="H95" s="12">
        <f t="shared" si="1"/>
        <v>3481525.4690999999</v>
      </c>
    </row>
    <row r="96" spans="1:8" ht="13.8">
      <c r="A96" s="9">
        <v>91</v>
      </c>
      <c r="B96" s="10" t="s">
        <v>94</v>
      </c>
      <c r="C96" s="10" t="s">
        <v>326</v>
      </c>
      <c r="D96" s="11">
        <v>4629086.8267999999</v>
      </c>
      <c r="E96" s="11">
        <v>354146.40879999998</v>
      </c>
      <c r="F96" s="11">
        <v>60653.472699999998</v>
      </c>
      <c r="G96" s="11">
        <v>826341.62040000001</v>
      </c>
      <c r="H96" s="12">
        <f t="shared" si="1"/>
        <v>5870228.3287000004</v>
      </c>
    </row>
    <row r="97" spans="1:8" ht="13.8">
      <c r="A97" s="9">
        <v>92</v>
      </c>
      <c r="B97" s="10" t="s">
        <v>94</v>
      </c>
      <c r="C97" s="10" t="s">
        <v>94</v>
      </c>
      <c r="D97" s="11">
        <v>5590109.8852000004</v>
      </c>
      <c r="E97" s="11">
        <v>427669.08779999998</v>
      </c>
      <c r="F97" s="11">
        <v>73245.456399999995</v>
      </c>
      <c r="G97" s="11">
        <v>997894.53810000001</v>
      </c>
      <c r="H97" s="12">
        <f t="shared" si="1"/>
        <v>7088918.9674999993</v>
      </c>
    </row>
    <row r="98" spans="1:8" ht="13.8">
      <c r="A98" s="9">
        <v>93</v>
      </c>
      <c r="B98" s="10" t="s">
        <v>94</v>
      </c>
      <c r="C98" s="10" t="s">
        <v>329</v>
      </c>
      <c r="D98" s="11">
        <v>2444814.8059</v>
      </c>
      <c r="E98" s="11">
        <v>187039.5644</v>
      </c>
      <c r="F98" s="11">
        <v>32033.641599999999</v>
      </c>
      <c r="G98" s="11">
        <v>436425.65019999997</v>
      </c>
      <c r="H98" s="12">
        <f t="shared" si="1"/>
        <v>3100313.6621000003</v>
      </c>
    </row>
    <row r="99" spans="1:8" ht="13.8">
      <c r="A99" s="9">
        <v>94</v>
      </c>
      <c r="B99" s="10" t="s">
        <v>94</v>
      </c>
      <c r="C99" s="10" t="s">
        <v>331</v>
      </c>
      <c r="D99" s="11">
        <v>2889371.6510999999</v>
      </c>
      <c r="E99" s="11">
        <v>221050.20540000001</v>
      </c>
      <c r="F99" s="11">
        <v>37858.530500000001</v>
      </c>
      <c r="G99" s="11">
        <v>515783.8126</v>
      </c>
      <c r="H99" s="12">
        <f t="shared" si="1"/>
        <v>3664064.1995999995</v>
      </c>
    </row>
    <row r="100" spans="1:8" ht="13.8">
      <c r="A100" s="9">
        <v>95</v>
      </c>
      <c r="B100" s="10" t="s">
        <v>94</v>
      </c>
      <c r="C100" s="10" t="s">
        <v>333</v>
      </c>
      <c r="D100" s="11">
        <v>3665286.9322000002</v>
      </c>
      <c r="E100" s="11">
        <v>280411.28899999999</v>
      </c>
      <c r="F100" s="11">
        <v>48025.105000000003</v>
      </c>
      <c r="G100" s="11">
        <v>654293.00769999996</v>
      </c>
      <c r="H100" s="12">
        <f t="shared" si="1"/>
        <v>4648016.3339</v>
      </c>
    </row>
    <row r="101" spans="1:8" ht="13.8">
      <c r="A101" s="9">
        <v>96</v>
      </c>
      <c r="B101" s="10" t="s">
        <v>94</v>
      </c>
      <c r="C101" s="10" t="s">
        <v>335</v>
      </c>
      <c r="D101" s="11">
        <v>2427097.1551999999</v>
      </c>
      <c r="E101" s="11">
        <v>185684.0827</v>
      </c>
      <c r="F101" s="11">
        <v>31801.492699999999</v>
      </c>
      <c r="G101" s="11">
        <v>433262.85969999997</v>
      </c>
      <c r="H101" s="12">
        <f t="shared" si="1"/>
        <v>3077845.5902999998</v>
      </c>
    </row>
    <row r="102" spans="1:8" ht="13.8">
      <c r="A102" s="9">
        <v>97</v>
      </c>
      <c r="B102" s="10" t="s">
        <v>94</v>
      </c>
      <c r="C102" s="10" t="s">
        <v>337</v>
      </c>
      <c r="D102" s="11">
        <v>3872122.6482000002</v>
      </c>
      <c r="E102" s="11">
        <v>296235.1715</v>
      </c>
      <c r="F102" s="11">
        <v>50735.208500000001</v>
      </c>
      <c r="G102" s="11">
        <v>691215.40020000003</v>
      </c>
      <c r="H102" s="12">
        <f t="shared" si="1"/>
        <v>4910308.4284000006</v>
      </c>
    </row>
    <row r="103" spans="1:8" ht="13.8">
      <c r="A103" s="9">
        <v>98</v>
      </c>
      <c r="B103" s="10" t="s">
        <v>94</v>
      </c>
      <c r="C103" s="10" t="s">
        <v>339</v>
      </c>
      <c r="D103" s="11">
        <v>3908794.9637000002</v>
      </c>
      <c r="E103" s="11">
        <v>299040.7721</v>
      </c>
      <c r="F103" s="11">
        <v>51215.714399999997</v>
      </c>
      <c r="G103" s="11">
        <v>697761.80169999995</v>
      </c>
      <c r="H103" s="12">
        <f t="shared" si="1"/>
        <v>4956813.2518999996</v>
      </c>
    </row>
    <row r="104" spans="1:8" ht="13.8">
      <c r="A104" s="9">
        <v>99</v>
      </c>
      <c r="B104" s="10" t="s">
        <v>94</v>
      </c>
      <c r="C104" s="10" t="s">
        <v>341</v>
      </c>
      <c r="D104" s="11">
        <v>2749404.6157</v>
      </c>
      <c r="E104" s="11">
        <v>210342.08420000001</v>
      </c>
      <c r="F104" s="11">
        <v>36024.586300000003</v>
      </c>
      <c r="G104" s="11">
        <v>490798.19640000002</v>
      </c>
      <c r="H104" s="12">
        <f t="shared" si="1"/>
        <v>3486569.4825999998</v>
      </c>
    </row>
    <row r="105" spans="1:8" ht="13.8">
      <c r="A105" s="9">
        <v>100</v>
      </c>
      <c r="B105" s="10" t="s">
        <v>94</v>
      </c>
      <c r="C105" s="10" t="s">
        <v>342</v>
      </c>
      <c r="D105" s="11">
        <v>3148870.6905999999</v>
      </c>
      <c r="E105" s="11">
        <v>240903.0741</v>
      </c>
      <c r="F105" s="11">
        <v>41258.665000000001</v>
      </c>
      <c r="G105" s="11">
        <v>562107.17279999994</v>
      </c>
      <c r="H105" s="12">
        <f t="shared" si="1"/>
        <v>3993139.6024999996</v>
      </c>
    </row>
    <row r="106" spans="1:8" ht="13.8">
      <c r="A106" s="9">
        <v>101</v>
      </c>
      <c r="B106" s="10" t="s">
        <v>94</v>
      </c>
      <c r="C106" s="10" t="s">
        <v>344</v>
      </c>
      <c r="D106" s="11">
        <v>2436496.5756000001</v>
      </c>
      <c r="E106" s="11">
        <v>186403.18160000001</v>
      </c>
      <c r="F106" s="11">
        <v>31924.650399999999</v>
      </c>
      <c r="G106" s="11">
        <v>434940.75699999998</v>
      </c>
      <c r="H106" s="12">
        <f t="shared" si="1"/>
        <v>3089765.1645999998</v>
      </c>
    </row>
    <row r="107" spans="1:8" ht="13.8">
      <c r="A107" s="9">
        <v>102</v>
      </c>
      <c r="B107" s="10" t="s">
        <v>94</v>
      </c>
      <c r="C107" s="10" t="s">
        <v>346</v>
      </c>
      <c r="D107" s="11">
        <v>3773168.8410999998</v>
      </c>
      <c r="E107" s="11">
        <v>288664.75069999998</v>
      </c>
      <c r="F107" s="11">
        <v>49438.647799999999</v>
      </c>
      <c r="G107" s="11">
        <v>673551.08490000002</v>
      </c>
      <c r="H107" s="12">
        <f t="shared" si="1"/>
        <v>4784823.3244999992</v>
      </c>
    </row>
    <row r="108" spans="1:8" ht="13.8">
      <c r="A108" s="9">
        <v>103</v>
      </c>
      <c r="B108" s="10" t="s">
        <v>94</v>
      </c>
      <c r="C108" s="10" t="s">
        <v>348</v>
      </c>
      <c r="D108" s="11">
        <v>3103251.3026999999</v>
      </c>
      <c r="E108" s="11">
        <v>237412.98130000001</v>
      </c>
      <c r="F108" s="11">
        <v>40660.928399999997</v>
      </c>
      <c r="G108" s="11">
        <v>553963.62309999997</v>
      </c>
      <c r="H108" s="12">
        <f t="shared" si="1"/>
        <v>3935288.8355</v>
      </c>
    </row>
    <row r="109" spans="1:8" ht="13.8">
      <c r="A109" s="9">
        <v>104</v>
      </c>
      <c r="B109" s="10" t="s">
        <v>94</v>
      </c>
      <c r="C109" s="10" t="s">
        <v>350</v>
      </c>
      <c r="D109" s="11">
        <v>3623621.7492999998</v>
      </c>
      <c r="E109" s="11">
        <v>277223.71110000001</v>
      </c>
      <c r="F109" s="11">
        <v>47479.179199999999</v>
      </c>
      <c r="G109" s="11">
        <v>646855.32590000005</v>
      </c>
      <c r="H109" s="12">
        <f t="shared" si="1"/>
        <v>4595179.9654999999</v>
      </c>
    </row>
    <row r="110" spans="1:8" ht="13.8">
      <c r="A110" s="9">
        <v>105</v>
      </c>
      <c r="B110" s="10" t="s">
        <v>94</v>
      </c>
      <c r="C110" s="10" t="s">
        <v>352</v>
      </c>
      <c r="D110" s="11">
        <v>4643591.1240999997</v>
      </c>
      <c r="E110" s="11">
        <v>355256.05410000001</v>
      </c>
      <c r="F110" s="11">
        <v>60843.517999999996</v>
      </c>
      <c r="G110" s="11">
        <v>828930.79299999995</v>
      </c>
      <c r="H110" s="12">
        <f t="shared" si="1"/>
        <v>5888621.4891999997</v>
      </c>
    </row>
    <row r="111" spans="1:8" ht="13.8">
      <c r="A111" s="9">
        <v>106</v>
      </c>
      <c r="B111" s="10" t="s">
        <v>94</v>
      </c>
      <c r="C111" s="10" t="s">
        <v>354</v>
      </c>
      <c r="D111" s="11">
        <v>3481208.05</v>
      </c>
      <c r="E111" s="11">
        <v>266328.40889999998</v>
      </c>
      <c r="F111" s="11">
        <v>45613.177199999998</v>
      </c>
      <c r="G111" s="11">
        <v>621432.95400000003</v>
      </c>
      <c r="H111" s="12">
        <f t="shared" si="1"/>
        <v>4414582.5900999997</v>
      </c>
    </row>
    <row r="112" spans="1:8" ht="13.8">
      <c r="A112" s="9">
        <v>107</v>
      </c>
      <c r="B112" s="10" t="s">
        <v>94</v>
      </c>
      <c r="C112" s="10" t="s">
        <v>356</v>
      </c>
      <c r="D112" s="11">
        <v>3424035.0447</v>
      </c>
      <c r="E112" s="11">
        <v>261954.41130000001</v>
      </c>
      <c r="F112" s="11">
        <v>44864.057200000003</v>
      </c>
      <c r="G112" s="11">
        <v>611226.95970000001</v>
      </c>
      <c r="H112" s="12">
        <f t="shared" si="1"/>
        <v>4342080.4728999995</v>
      </c>
    </row>
    <row r="113" spans="1:8" ht="13.8">
      <c r="A113" s="9">
        <v>108</v>
      </c>
      <c r="B113" s="10" t="s">
        <v>94</v>
      </c>
      <c r="C113" s="10" t="s">
        <v>358</v>
      </c>
      <c r="D113" s="11">
        <v>4815253.7588999998</v>
      </c>
      <c r="E113" s="11">
        <v>368389.0343</v>
      </c>
      <c r="F113" s="11">
        <v>63092.759599999998</v>
      </c>
      <c r="G113" s="11">
        <v>859574.41350000002</v>
      </c>
      <c r="H113" s="12">
        <f t="shared" si="1"/>
        <v>6106309.9663000004</v>
      </c>
    </row>
    <row r="114" spans="1:8" ht="13.8">
      <c r="A114" s="9">
        <v>109</v>
      </c>
      <c r="B114" s="10" t="s">
        <v>94</v>
      </c>
      <c r="C114" s="10" t="s">
        <v>360</v>
      </c>
      <c r="D114" s="11">
        <v>2679967.9487999999</v>
      </c>
      <c r="E114" s="11">
        <v>205029.86009999999</v>
      </c>
      <c r="F114" s="11">
        <v>35114.779399999999</v>
      </c>
      <c r="G114" s="11">
        <v>478403.00699999998</v>
      </c>
      <c r="H114" s="12">
        <f t="shared" si="1"/>
        <v>3398515.5953000002</v>
      </c>
    </row>
    <row r="115" spans="1:8" ht="13.8">
      <c r="A115" s="9">
        <v>110</v>
      </c>
      <c r="B115" s="10" t="s">
        <v>94</v>
      </c>
      <c r="C115" s="10" t="s">
        <v>362</v>
      </c>
      <c r="D115" s="11">
        <v>2998805.6957999999</v>
      </c>
      <c r="E115" s="11">
        <v>229422.41260000001</v>
      </c>
      <c r="F115" s="11">
        <v>39292.410400000001</v>
      </c>
      <c r="G115" s="11">
        <v>535318.96259999997</v>
      </c>
      <c r="H115" s="12">
        <f t="shared" si="1"/>
        <v>3802839.4813999999</v>
      </c>
    </row>
    <row r="116" spans="1:8" ht="13.8">
      <c r="A116" s="9">
        <v>111</v>
      </c>
      <c r="B116" s="10" t="s">
        <v>95</v>
      </c>
      <c r="C116" s="10" t="s">
        <v>367</v>
      </c>
      <c r="D116" s="11">
        <v>3405366.5441999999</v>
      </c>
      <c r="E116" s="11">
        <v>260526.18520000001</v>
      </c>
      <c r="F116" s="11">
        <v>44619.449699999997</v>
      </c>
      <c r="G116" s="11">
        <v>607894.43220000004</v>
      </c>
      <c r="H116" s="12">
        <f t="shared" si="1"/>
        <v>4318406.6113</v>
      </c>
    </row>
    <row r="117" spans="1:8" ht="13.8">
      <c r="A117" s="9">
        <v>112</v>
      </c>
      <c r="B117" s="10" t="s">
        <v>95</v>
      </c>
      <c r="C117" s="10" t="s">
        <v>369</v>
      </c>
      <c r="D117" s="11">
        <v>3909378.4487000001</v>
      </c>
      <c r="E117" s="11">
        <v>299085.41139999998</v>
      </c>
      <c r="F117" s="11">
        <v>51223.359600000003</v>
      </c>
      <c r="G117" s="11">
        <v>697865.96</v>
      </c>
      <c r="H117" s="12">
        <f t="shared" si="1"/>
        <v>4957553.1797000002</v>
      </c>
    </row>
    <row r="118" spans="1:8" ht="27.6">
      <c r="A118" s="9">
        <v>113</v>
      </c>
      <c r="B118" s="10" t="s">
        <v>95</v>
      </c>
      <c r="C118" s="10" t="s">
        <v>371</v>
      </c>
      <c r="D118" s="11">
        <v>2601695.5101000001</v>
      </c>
      <c r="E118" s="11">
        <v>199041.65900000001</v>
      </c>
      <c r="F118" s="11">
        <v>34089.200199999999</v>
      </c>
      <c r="G118" s="11">
        <v>464430.53759999998</v>
      </c>
      <c r="H118" s="12">
        <f t="shared" si="1"/>
        <v>3299256.9068999998</v>
      </c>
    </row>
    <row r="119" spans="1:8" ht="13.8">
      <c r="A119" s="9">
        <v>114</v>
      </c>
      <c r="B119" s="10" t="s">
        <v>95</v>
      </c>
      <c r="C119" s="10" t="s">
        <v>373</v>
      </c>
      <c r="D119" s="11">
        <v>3208008.1016000002</v>
      </c>
      <c r="E119" s="11">
        <v>245427.35769999999</v>
      </c>
      <c r="F119" s="11">
        <v>42033.5239</v>
      </c>
      <c r="G119" s="11">
        <v>572663.83459999994</v>
      </c>
      <c r="H119" s="12">
        <f t="shared" si="1"/>
        <v>4068132.8178000003</v>
      </c>
    </row>
    <row r="120" spans="1:8" ht="13.8">
      <c r="A120" s="9">
        <v>115</v>
      </c>
      <c r="B120" s="10" t="s">
        <v>95</v>
      </c>
      <c r="C120" s="10" t="s">
        <v>375</v>
      </c>
      <c r="D120" s="11">
        <v>3371336.8275000001</v>
      </c>
      <c r="E120" s="11">
        <v>257922.7556</v>
      </c>
      <c r="F120" s="11">
        <v>44173.569000000003</v>
      </c>
      <c r="G120" s="11">
        <v>601819.76300000004</v>
      </c>
      <c r="H120" s="12">
        <f t="shared" si="1"/>
        <v>4275252.9150999999</v>
      </c>
    </row>
    <row r="121" spans="1:8" ht="13.8">
      <c r="A121" s="9">
        <v>116</v>
      </c>
      <c r="B121" s="10" t="s">
        <v>95</v>
      </c>
      <c r="C121" s="10" t="s">
        <v>377</v>
      </c>
      <c r="D121" s="11">
        <v>3314547.4485999998</v>
      </c>
      <c r="E121" s="11">
        <v>253578.1072</v>
      </c>
      <c r="F121" s="11">
        <v>43429.475599999998</v>
      </c>
      <c r="G121" s="11">
        <v>591682.25009999995</v>
      </c>
      <c r="H121" s="12">
        <f t="shared" si="1"/>
        <v>4203237.2814999996</v>
      </c>
    </row>
    <row r="122" spans="1:8" ht="13.8">
      <c r="A122" s="9">
        <v>117</v>
      </c>
      <c r="B122" s="10" t="s">
        <v>95</v>
      </c>
      <c r="C122" s="10" t="s">
        <v>379</v>
      </c>
      <c r="D122" s="11">
        <v>4579274.0231999997</v>
      </c>
      <c r="E122" s="11">
        <v>350335.50040000002</v>
      </c>
      <c r="F122" s="11">
        <v>60000.7912</v>
      </c>
      <c r="G122" s="11">
        <v>817449.50100000005</v>
      </c>
      <c r="H122" s="12">
        <f t="shared" si="1"/>
        <v>5807059.8158</v>
      </c>
    </row>
    <row r="123" spans="1:8" ht="13.8">
      <c r="A123" s="9">
        <v>118</v>
      </c>
      <c r="B123" s="10" t="s">
        <v>95</v>
      </c>
      <c r="C123" s="10" t="s">
        <v>381</v>
      </c>
      <c r="D123" s="11">
        <v>4226841.0981000001</v>
      </c>
      <c r="E123" s="11">
        <v>323372.76260000002</v>
      </c>
      <c r="F123" s="11">
        <v>55382.973100000003</v>
      </c>
      <c r="G123" s="11">
        <v>754536.446</v>
      </c>
      <c r="H123" s="12">
        <f t="shared" si="1"/>
        <v>5360133.2797999997</v>
      </c>
    </row>
    <row r="124" spans="1:8" ht="13.8">
      <c r="A124" s="9">
        <v>119</v>
      </c>
      <c r="B124" s="10" t="s">
        <v>96</v>
      </c>
      <c r="C124" s="10" t="s">
        <v>386</v>
      </c>
      <c r="D124" s="11">
        <v>3368025.1041000001</v>
      </c>
      <c r="E124" s="11">
        <v>257669.39350000001</v>
      </c>
      <c r="F124" s="11">
        <v>44130.176500000001</v>
      </c>
      <c r="G124" s="11">
        <v>601228.58490000002</v>
      </c>
      <c r="H124" s="12">
        <f t="shared" si="1"/>
        <v>4271053.2590000005</v>
      </c>
    </row>
    <row r="125" spans="1:8" ht="13.8">
      <c r="A125" s="9">
        <v>120</v>
      </c>
      <c r="B125" s="10" t="s">
        <v>96</v>
      </c>
      <c r="C125" s="10" t="s">
        <v>388</v>
      </c>
      <c r="D125" s="11">
        <v>2971772.5458</v>
      </c>
      <c r="E125" s="11">
        <v>227354.2524</v>
      </c>
      <c r="F125" s="11">
        <v>38938.203500000003</v>
      </c>
      <c r="G125" s="11">
        <v>530493.25560000003</v>
      </c>
      <c r="H125" s="12">
        <f t="shared" si="1"/>
        <v>3768558.2572999997</v>
      </c>
    </row>
    <row r="126" spans="1:8" ht="13.8">
      <c r="A126" s="9">
        <v>121</v>
      </c>
      <c r="B126" s="10" t="s">
        <v>96</v>
      </c>
      <c r="C126" s="10" t="s">
        <v>390</v>
      </c>
      <c r="D126" s="11">
        <v>2877559.3533000001</v>
      </c>
      <c r="E126" s="11">
        <v>220146.51029999999</v>
      </c>
      <c r="F126" s="11">
        <v>37703.757599999997</v>
      </c>
      <c r="G126" s="11">
        <v>513675.19079999998</v>
      </c>
      <c r="H126" s="12">
        <f t="shared" si="1"/>
        <v>3649084.8120000004</v>
      </c>
    </row>
    <row r="127" spans="1:8" ht="13.8">
      <c r="A127" s="9">
        <v>122</v>
      </c>
      <c r="B127" s="10" t="s">
        <v>96</v>
      </c>
      <c r="C127" s="10" t="s">
        <v>392</v>
      </c>
      <c r="D127" s="11">
        <v>3411309.0002000001</v>
      </c>
      <c r="E127" s="11">
        <v>260980.81039999999</v>
      </c>
      <c r="F127" s="11">
        <v>44697.311800000003</v>
      </c>
      <c r="G127" s="11">
        <v>608955.2243</v>
      </c>
      <c r="H127" s="12">
        <f t="shared" si="1"/>
        <v>4325942.3466999996</v>
      </c>
    </row>
    <row r="128" spans="1:8" ht="13.8">
      <c r="A128" s="9">
        <v>123</v>
      </c>
      <c r="B128" s="10" t="s">
        <v>96</v>
      </c>
      <c r="C128" s="10" t="s">
        <v>394</v>
      </c>
      <c r="D128" s="11">
        <v>4427347.9574999996</v>
      </c>
      <c r="E128" s="11">
        <v>338712.4584</v>
      </c>
      <c r="F128" s="11">
        <v>58010.151599999997</v>
      </c>
      <c r="G128" s="11">
        <v>790329.06969999999</v>
      </c>
      <c r="H128" s="12">
        <f t="shared" si="1"/>
        <v>5614399.6371999998</v>
      </c>
    </row>
    <row r="129" spans="1:8" ht="13.8">
      <c r="A129" s="9">
        <v>124</v>
      </c>
      <c r="B129" s="10" t="s">
        <v>96</v>
      </c>
      <c r="C129" s="10" t="s">
        <v>396</v>
      </c>
      <c r="D129" s="11">
        <v>3617198.7719000001</v>
      </c>
      <c r="E129" s="11">
        <v>276732.32380000001</v>
      </c>
      <c r="F129" s="11">
        <v>47395.020900000003</v>
      </c>
      <c r="G129" s="11">
        <v>645708.75560000003</v>
      </c>
      <c r="H129" s="12">
        <f t="shared" si="1"/>
        <v>4587034.8722000001</v>
      </c>
    </row>
    <row r="130" spans="1:8" ht="13.8">
      <c r="A130" s="9">
        <v>125</v>
      </c>
      <c r="B130" s="10" t="s">
        <v>96</v>
      </c>
      <c r="C130" s="10" t="s">
        <v>398</v>
      </c>
      <c r="D130" s="11">
        <v>3431250.6951000001</v>
      </c>
      <c r="E130" s="11">
        <v>262506.44170000002</v>
      </c>
      <c r="F130" s="11">
        <v>44958.601600000002</v>
      </c>
      <c r="G130" s="11">
        <v>612515.03060000006</v>
      </c>
      <c r="H130" s="12">
        <f t="shared" si="1"/>
        <v>4351230.7690000003</v>
      </c>
    </row>
    <row r="131" spans="1:8" ht="13.8">
      <c r="A131" s="9">
        <v>126</v>
      </c>
      <c r="B131" s="10" t="s">
        <v>96</v>
      </c>
      <c r="C131" s="10" t="s">
        <v>400</v>
      </c>
      <c r="D131" s="11">
        <v>2948653.8695999999</v>
      </c>
      <c r="E131" s="11">
        <v>225585.5675</v>
      </c>
      <c r="F131" s="11">
        <v>38635.286800000002</v>
      </c>
      <c r="G131" s="11">
        <v>526366.32409999997</v>
      </c>
      <c r="H131" s="12">
        <f t="shared" si="1"/>
        <v>3739241.0479999995</v>
      </c>
    </row>
    <row r="132" spans="1:8" ht="13.8">
      <c r="A132" s="9">
        <v>127</v>
      </c>
      <c r="B132" s="10" t="s">
        <v>96</v>
      </c>
      <c r="C132" s="10" t="s">
        <v>402</v>
      </c>
      <c r="D132" s="11">
        <v>3724910.3498</v>
      </c>
      <c r="E132" s="11">
        <v>284972.75439999998</v>
      </c>
      <c r="F132" s="11">
        <v>48806.331899999997</v>
      </c>
      <c r="G132" s="11">
        <v>664936.42689999996</v>
      </c>
      <c r="H132" s="12">
        <f t="shared" si="1"/>
        <v>4723625.8629999999</v>
      </c>
    </row>
    <row r="133" spans="1:8" ht="13.8">
      <c r="A133" s="9">
        <v>128</v>
      </c>
      <c r="B133" s="10" t="s">
        <v>96</v>
      </c>
      <c r="C133" s="10" t="s">
        <v>404</v>
      </c>
      <c r="D133" s="11">
        <v>3524187.4637000002</v>
      </c>
      <c r="E133" s="11">
        <v>269616.53149999998</v>
      </c>
      <c r="F133" s="11">
        <v>46176.322899999999</v>
      </c>
      <c r="G133" s="11">
        <v>629105.24010000005</v>
      </c>
      <c r="H133" s="12">
        <f t="shared" si="1"/>
        <v>4469085.5581999999</v>
      </c>
    </row>
    <row r="134" spans="1:8" ht="13.8">
      <c r="A134" s="9">
        <v>129</v>
      </c>
      <c r="B134" s="10" t="s">
        <v>96</v>
      </c>
      <c r="C134" s="10" t="s">
        <v>406</v>
      </c>
      <c r="D134" s="11">
        <v>4034959.443</v>
      </c>
      <c r="E134" s="11">
        <v>308692.93440000003</v>
      </c>
      <c r="F134" s="11">
        <v>52868.807999999997</v>
      </c>
      <c r="G134" s="11">
        <v>720283.51359999995</v>
      </c>
      <c r="H134" s="12">
        <f t="shared" si="1"/>
        <v>5116804.699</v>
      </c>
    </row>
    <row r="135" spans="1:8" ht="13.8">
      <c r="A135" s="9">
        <v>130</v>
      </c>
      <c r="B135" s="10" t="s">
        <v>96</v>
      </c>
      <c r="C135" s="10" t="s">
        <v>408</v>
      </c>
      <c r="D135" s="11">
        <v>3098611.1891000001</v>
      </c>
      <c r="E135" s="11">
        <v>237057.99129999999</v>
      </c>
      <c r="F135" s="11">
        <v>40600.130499999999</v>
      </c>
      <c r="G135" s="11">
        <v>553135.31310000003</v>
      </c>
      <c r="H135" s="12">
        <f t="shared" ref="H135:H198" si="2">D135+E135+F135+G135</f>
        <v>3929404.6239999998</v>
      </c>
    </row>
    <row r="136" spans="1:8" ht="13.8">
      <c r="A136" s="9">
        <v>131</v>
      </c>
      <c r="B136" s="10" t="s">
        <v>96</v>
      </c>
      <c r="C136" s="10" t="s">
        <v>410</v>
      </c>
      <c r="D136" s="11">
        <v>3722160.3446999998</v>
      </c>
      <c r="E136" s="11">
        <v>284762.3664</v>
      </c>
      <c r="F136" s="11">
        <v>48770.299500000001</v>
      </c>
      <c r="G136" s="11">
        <v>664445.52150000003</v>
      </c>
      <c r="H136" s="12">
        <f t="shared" si="2"/>
        <v>4720138.5321000004</v>
      </c>
    </row>
    <row r="137" spans="1:8" ht="13.8">
      <c r="A137" s="9">
        <v>132</v>
      </c>
      <c r="B137" s="10" t="s">
        <v>96</v>
      </c>
      <c r="C137" s="10" t="s">
        <v>412</v>
      </c>
      <c r="D137" s="11">
        <v>2749574.7404999998</v>
      </c>
      <c r="E137" s="11">
        <v>210355.09950000001</v>
      </c>
      <c r="F137" s="11">
        <v>36026.815399999999</v>
      </c>
      <c r="G137" s="11">
        <v>490828.56550000003</v>
      </c>
      <c r="H137" s="12">
        <f t="shared" si="2"/>
        <v>3486785.2209000001</v>
      </c>
    </row>
    <row r="138" spans="1:8" ht="13.8">
      <c r="A138" s="9">
        <v>133</v>
      </c>
      <c r="B138" s="10" t="s">
        <v>96</v>
      </c>
      <c r="C138" s="10" t="s">
        <v>414</v>
      </c>
      <c r="D138" s="11">
        <v>2888486.4452999998</v>
      </c>
      <c r="E138" s="11">
        <v>220982.48310000001</v>
      </c>
      <c r="F138" s="11">
        <v>37846.931900000003</v>
      </c>
      <c r="G138" s="11">
        <v>515625.79379999998</v>
      </c>
      <c r="H138" s="12">
        <f t="shared" si="2"/>
        <v>3662941.6540999999</v>
      </c>
    </row>
    <row r="139" spans="1:8" ht="13.8">
      <c r="A139" s="9">
        <v>134</v>
      </c>
      <c r="B139" s="10" t="s">
        <v>96</v>
      </c>
      <c r="C139" s="10" t="s">
        <v>416</v>
      </c>
      <c r="D139" s="11">
        <v>2634651.8977999999</v>
      </c>
      <c r="E139" s="11">
        <v>201562.97409999999</v>
      </c>
      <c r="F139" s="11">
        <v>34521.017399999997</v>
      </c>
      <c r="G139" s="11">
        <v>470313.60609999998</v>
      </c>
      <c r="H139" s="12">
        <f t="shared" si="2"/>
        <v>3341049.4953999994</v>
      </c>
    </row>
    <row r="140" spans="1:8" ht="13.8">
      <c r="A140" s="9">
        <v>135</v>
      </c>
      <c r="B140" s="10" t="s">
        <v>96</v>
      </c>
      <c r="C140" s="10" t="s">
        <v>418</v>
      </c>
      <c r="D140" s="11">
        <v>3333639.5044</v>
      </c>
      <c r="E140" s="11">
        <v>255038.7372</v>
      </c>
      <c r="F140" s="11">
        <v>43679.632799999999</v>
      </c>
      <c r="G140" s="11">
        <v>595090.38670000003</v>
      </c>
      <c r="H140" s="12">
        <f t="shared" si="2"/>
        <v>4227448.2610999998</v>
      </c>
    </row>
    <row r="141" spans="1:8" ht="13.8">
      <c r="A141" s="9">
        <v>136</v>
      </c>
      <c r="B141" s="10" t="s">
        <v>96</v>
      </c>
      <c r="C141" s="10" t="s">
        <v>420</v>
      </c>
      <c r="D141" s="11">
        <v>3123958.9652</v>
      </c>
      <c r="E141" s="11">
        <v>238997.2126</v>
      </c>
      <c r="F141" s="11">
        <v>40932.254399999998</v>
      </c>
      <c r="G141" s="11">
        <v>557660.16280000005</v>
      </c>
      <c r="H141" s="12">
        <f t="shared" si="2"/>
        <v>3961548.5950000002</v>
      </c>
    </row>
    <row r="142" spans="1:8" ht="13.8">
      <c r="A142" s="9">
        <v>137</v>
      </c>
      <c r="B142" s="10" t="s">
        <v>96</v>
      </c>
      <c r="C142" s="10" t="s">
        <v>422</v>
      </c>
      <c r="D142" s="11">
        <v>3658730.9832000001</v>
      </c>
      <c r="E142" s="11">
        <v>279909.72879999998</v>
      </c>
      <c r="F142" s="11">
        <v>47939.2045</v>
      </c>
      <c r="G142" s="11">
        <v>653122.70059999998</v>
      </c>
      <c r="H142" s="12">
        <f t="shared" si="2"/>
        <v>4639702.6171000004</v>
      </c>
    </row>
    <row r="143" spans="1:8" ht="13.8">
      <c r="A143" s="9">
        <v>138</v>
      </c>
      <c r="B143" s="10" t="s">
        <v>96</v>
      </c>
      <c r="C143" s="10" t="s">
        <v>424</v>
      </c>
      <c r="D143" s="11">
        <v>2535785.0395</v>
      </c>
      <c r="E143" s="11">
        <v>193999.2052</v>
      </c>
      <c r="F143" s="11">
        <v>33225.595999999998</v>
      </c>
      <c r="G143" s="11">
        <v>452664.81209999998</v>
      </c>
      <c r="H143" s="12">
        <f t="shared" si="2"/>
        <v>3215674.6528000003</v>
      </c>
    </row>
    <row r="144" spans="1:8" ht="13.8">
      <c r="A144" s="9">
        <v>139</v>
      </c>
      <c r="B144" s="10" t="s">
        <v>96</v>
      </c>
      <c r="C144" s="10" t="s">
        <v>426</v>
      </c>
      <c r="D144" s="11">
        <v>3467238.0628</v>
      </c>
      <c r="E144" s="11">
        <v>265259.64069999999</v>
      </c>
      <c r="F144" s="11">
        <v>45430.132799999999</v>
      </c>
      <c r="G144" s="11">
        <v>618939.16150000005</v>
      </c>
      <c r="H144" s="12">
        <f t="shared" si="2"/>
        <v>4396866.9978</v>
      </c>
    </row>
    <row r="145" spans="1:8" ht="13.8">
      <c r="A145" s="9">
        <v>140</v>
      </c>
      <c r="B145" s="10" t="s">
        <v>96</v>
      </c>
      <c r="C145" s="10" t="s">
        <v>428</v>
      </c>
      <c r="D145" s="11">
        <v>3376112.568</v>
      </c>
      <c r="E145" s="11">
        <v>258288.12169999999</v>
      </c>
      <c r="F145" s="11">
        <v>44236.144</v>
      </c>
      <c r="G145" s="11">
        <v>602672.28390000004</v>
      </c>
      <c r="H145" s="12">
        <f t="shared" si="2"/>
        <v>4281309.1175999995</v>
      </c>
    </row>
    <row r="146" spans="1:8" ht="13.8">
      <c r="A146" s="9">
        <v>141</v>
      </c>
      <c r="B146" s="10" t="s">
        <v>96</v>
      </c>
      <c r="C146" s="10" t="s">
        <v>430</v>
      </c>
      <c r="D146" s="11">
        <v>3575900.5913</v>
      </c>
      <c r="E146" s="11">
        <v>273572.82329999999</v>
      </c>
      <c r="F146" s="11">
        <v>46853.9038</v>
      </c>
      <c r="G146" s="11">
        <v>638336.58770000003</v>
      </c>
      <c r="H146" s="12">
        <f t="shared" si="2"/>
        <v>4534663.9060999993</v>
      </c>
    </row>
    <row r="147" spans="1:8" ht="13.8">
      <c r="A147" s="9">
        <v>142</v>
      </c>
      <c r="B147" s="10" t="s">
        <v>97</v>
      </c>
      <c r="C147" s="10" t="s">
        <v>434</v>
      </c>
      <c r="D147" s="11">
        <v>3003040.3664000002</v>
      </c>
      <c r="E147" s="11">
        <v>229746.38430000001</v>
      </c>
      <c r="F147" s="11">
        <v>39347.896000000001</v>
      </c>
      <c r="G147" s="11">
        <v>536074.89670000004</v>
      </c>
      <c r="H147" s="12">
        <f t="shared" si="2"/>
        <v>3808209.5434000003</v>
      </c>
    </row>
    <row r="148" spans="1:8" ht="13.8">
      <c r="A148" s="9">
        <v>143</v>
      </c>
      <c r="B148" s="10" t="s">
        <v>97</v>
      </c>
      <c r="C148" s="10" t="s">
        <v>436</v>
      </c>
      <c r="D148" s="11">
        <v>2903830.3276999998</v>
      </c>
      <c r="E148" s="11">
        <v>222156.36060000001</v>
      </c>
      <c r="F148" s="11">
        <v>38047.978000000003</v>
      </c>
      <c r="G148" s="11">
        <v>518364.84129999997</v>
      </c>
      <c r="H148" s="12">
        <f t="shared" si="2"/>
        <v>3682399.5075999997</v>
      </c>
    </row>
    <row r="149" spans="1:8" ht="13.8">
      <c r="A149" s="9">
        <v>144</v>
      </c>
      <c r="B149" s="10" t="s">
        <v>97</v>
      </c>
      <c r="C149" s="10" t="s">
        <v>438</v>
      </c>
      <c r="D149" s="11">
        <v>4073948.1521999999</v>
      </c>
      <c r="E149" s="11">
        <v>311675.74979999999</v>
      </c>
      <c r="F149" s="11">
        <v>53379.664799999999</v>
      </c>
      <c r="G149" s="11">
        <v>727243.41619999998</v>
      </c>
      <c r="H149" s="12">
        <f t="shared" si="2"/>
        <v>5166246.983</v>
      </c>
    </row>
    <row r="150" spans="1:8" ht="13.8">
      <c r="A150" s="9">
        <v>145</v>
      </c>
      <c r="B150" s="10" t="s">
        <v>97</v>
      </c>
      <c r="C150" s="10" t="s">
        <v>440</v>
      </c>
      <c r="D150" s="11">
        <v>2346717.3193999999</v>
      </c>
      <c r="E150" s="11">
        <v>179534.65599999999</v>
      </c>
      <c r="F150" s="11">
        <v>30748.300999999999</v>
      </c>
      <c r="G150" s="11">
        <v>418914.1973</v>
      </c>
      <c r="H150" s="12">
        <f t="shared" si="2"/>
        <v>2975914.4737</v>
      </c>
    </row>
    <row r="151" spans="1:8" ht="13.8">
      <c r="A151" s="9">
        <v>146</v>
      </c>
      <c r="B151" s="10" t="s">
        <v>97</v>
      </c>
      <c r="C151" s="10" t="s">
        <v>442</v>
      </c>
      <c r="D151" s="11">
        <v>3248047.4254999999</v>
      </c>
      <c r="E151" s="11">
        <v>248490.54990000001</v>
      </c>
      <c r="F151" s="11">
        <v>42558.1466</v>
      </c>
      <c r="G151" s="11">
        <v>579811.2831</v>
      </c>
      <c r="H151" s="12">
        <f t="shared" si="2"/>
        <v>4118907.4051000001</v>
      </c>
    </row>
    <row r="152" spans="1:8" ht="13.8">
      <c r="A152" s="9">
        <v>147</v>
      </c>
      <c r="B152" s="10" t="s">
        <v>97</v>
      </c>
      <c r="C152" s="10" t="s">
        <v>444</v>
      </c>
      <c r="D152" s="11">
        <v>2339878.5068999999</v>
      </c>
      <c r="E152" s="11">
        <v>179011.45540000001</v>
      </c>
      <c r="F152" s="11">
        <v>30658.694100000001</v>
      </c>
      <c r="G152" s="11">
        <v>417693.39600000001</v>
      </c>
      <c r="H152" s="12">
        <f t="shared" si="2"/>
        <v>2967242.0523999999</v>
      </c>
    </row>
    <row r="153" spans="1:8" ht="13.8">
      <c r="A153" s="9">
        <v>148</v>
      </c>
      <c r="B153" s="10" t="s">
        <v>97</v>
      </c>
      <c r="C153" s="10" t="s">
        <v>446</v>
      </c>
      <c r="D153" s="11">
        <v>3922395.5208999999</v>
      </c>
      <c r="E153" s="11">
        <v>300081.27720000001</v>
      </c>
      <c r="F153" s="11">
        <v>51393.9182</v>
      </c>
      <c r="G153" s="11">
        <v>700189.64690000005</v>
      </c>
      <c r="H153" s="12">
        <f t="shared" si="2"/>
        <v>4974060.3632000005</v>
      </c>
    </row>
    <row r="154" spans="1:8" ht="13.8">
      <c r="A154" s="9">
        <v>149</v>
      </c>
      <c r="B154" s="10" t="s">
        <v>97</v>
      </c>
      <c r="C154" s="10" t="s">
        <v>448</v>
      </c>
      <c r="D154" s="11">
        <v>2595706.165</v>
      </c>
      <c r="E154" s="11">
        <v>198583.4466</v>
      </c>
      <c r="F154" s="11">
        <v>34010.723700000002</v>
      </c>
      <c r="G154" s="11">
        <v>463361.37530000001</v>
      </c>
      <c r="H154" s="12">
        <f t="shared" si="2"/>
        <v>3291661.7105999999</v>
      </c>
    </row>
    <row r="155" spans="1:8" ht="13.8">
      <c r="A155" s="9">
        <v>150</v>
      </c>
      <c r="B155" s="10" t="s">
        <v>97</v>
      </c>
      <c r="C155" s="10" t="s">
        <v>450</v>
      </c>
      <c r="D155" s="11">
        <v>3082794.6737000002</v>
      </c>
      <c r="E155" s="11">
        <v>235847.9552</v>
      </c>
      <c r="F155" s="11">
        <v>40392.891600000003</v>
      </c>
      <c r="G155" s="11">
        <v>550311.89549999998</v>
      </c>
      <c r="H155" s="12">
        <f t="shared" si="2"/>
        <v>3909347.4160000007</v>
      </c>
    </row>
    <row r="156" spans="1:8" ht="13.8">
      <c r="A156" s="9">
        <v>151</v>
      </c>
      <c r="B156" s="10" t="s">
        <v>97</v>
      </c>
      <c r="C156" s="10" t="s">
        <v>452</v>
      </c>
      <c r="D156" s="11">
        <v>2627657.2017999999</v>
      </c>
      <c r="E156" s="11">
        <v>201027.84770000001</v>
      </c>
      <c r="F156" s="11">
        <v>34429.3681</v>
      </c>
      <c r="G156" s="11">
        <v>469064.9779</v>
      </c>
      <c r="H156" s="12">
        <f t="shared" si="2"/>
        <v>3332179.3954999996</v>
      </c>
    </row>
    <row r="157" spans="1:8" ht="13.8">
      <c r="A157" s="9">
        <v>152</v>
      </c>
      <c r="B157" s="10" t="s">
        <v>97</v>
      </c>
      <c r="C157" s="10" t="s">
        <v>454</v>
      </c>
      <c r="D157" s="11">
        <v>3785922.11</v>
      </c>
      <c r="E157" s="11">
        <v>289640.43430000002</v>
      </c>
      <c r="F157" s="11">
        <v>49605.749900000003</v>
      </c>
      <c r="G157" s="11">
        <v>675827.6801</v>
      </c>
      <c r="H157" s="12">
        <f t="shared" si="2"/>
        <v>4800995.9742999999</v>
      </c>
    </row>
    <row r="158" spans="1:8" ht="13.8">
      <c r="A158" s="9">
        <v>153</v>
      </c>
      <c r="B158" s="10" t="s">
        <v>97</v>
      </c>
      <c r="C158" s="10" t="s">
        <v>456</v>
      </c>
      <c r="D158" s="11">
        <v>2681250.4985000002</v>
      </c>
      <c r="E158" s="11">
        <v>205127.9811</v>
      </c>
      <c r="F158" s="11">
        <v>35131.584300000002</v>
      </c>
      <c r="G158" s="11">
        <v>478631.9559</v>
      </c>
      <c r="H158" s="12">
        <f t="shared" si="2"/>
        <v>3400142.0198000004</v>
      </c>
    </row>
    <row r="159" spans="1:8" ht="13.8">
      <c r="A159" s="9">
        <v>154</v>
      </c>
      <c r="B159" s="10" t="s">
        <v>97</v>
      </c>
      <c r="C159" s="10" t="s">
        <v>458</v>
      </c>
      <c r="D159" s="11">
        <v>3093538.5617999998</v>
      </c>
      <c r="E159" s="11">
        <v>236669.91200000001</v>
      </c>
      <c r="F159" s="11">
        <v>40533.665399999998</v>
      </c>
      <c r="G159" s="11">
        <v>552229.79469999997</v>
      </c>
      <c r="H159" s="12">
        <f t="shared" si="2"/>
        <v>3922971.9338999996</v>
      </c>
    </row>
    <row r="160" spans="1:8" ht="13.8">
      <c r="A160" s="9">
        <v>155</v>
      </c>
      <c r="B160" s="10" t="s">
        <v>97</v>
      </c>
      <c r="C160" s="10" t="s">
        <v>460</v>
      </c>
      <c r="D160" s="11">
        <v>2734526.9057999998</v>
      </c>
      <c r="E160" s="11">
        <v>209203.87100000001</v>
      </c>
      <c r="F160" s="11">
        <v>35829.648300000001</v>
      </c>
      <c r="G160" s="11">
        <v>488142.36570000002</v>
      </c>
      <c r="H160" s="12">
        <f t="shared" si="2"/>
        <v>3467702.7907999996</v>
      </c>
    </row>
    <row r="161" spans="1:8" ht="13.8">
      <c r="A161" s="9">
        <v>156</v>
      </c>
      <c r="B161" s="10" t="s">
        <v>97</v>
      </c>
      <c r="C161" s="10" t="s">
        <v>462</v>
      </c>
      <c r="D161" s="11">
        <v>2516529.1910000001</v>
      </c>
      <c r="E161" s="11">
        <v>192526.04430000001</v>
      </c>
      <c r="F161" s="11">
        <v>32973.292600000001</v>
      </c>
      <c r="G161" s="11">
        <v>449227.43670000002</v>
      </c>
      <c r="H161" s="12">
        <f t="shared" si="2"/>
        <v>3191255.9646000001</v>
      </c>
    </row>
    <row r="162" spans="1:8" ht="13.8">
      <c r="A162" s="9">
        <v>157</v>
      </c>
      <c r="B162" s="10" t="s">
        <v>97</v>
      </c>
      <c r="C162" s="10" t="s">
        <v>464</v>
      </c>
      <c r="D162" s="11">
        <v>3687419.6365</v>
      </c>
      <c r="E162" s="11">
        <v>282104.54259999999</v>
      </c>
      <c r="F162" s="11">
        <v>48315.102899999998</v>
      </c>
      <c r="G162" s="11">
        <v>658243.9327</v>
      </c>
      <c r="H162" s="12">
        <f t="shared" si="2"/>
        <v>4676083.2146999994</v>
      </c>
    </row>
    <row r="163" spans="1:8" ht="13.8">
      <c r="A163" s="9">
        <v>158</v>
      </c>
      <c r="B163" s="10" t="s">
        <v>97</v>
      </c>
      <c r="C163" s="10" t="s">
        <v>466</v>
      </c>
      <c r="D163" s="11">
        <v>3800260.7774999999</v>
      </c>
      <c r="E163" s="11">
        <v>290737.40830000001</v>
      </c>
      <c r="F163" s="11">
        <v>49793.625</v>
      </c>
      <c r="G163" s="11">
        <v>678387.28599999996</v>
      </c>
      <c r="H163" s="12">
        <f t="shared" si="2"/>
        <v>4819179.0968000004</v>
      </c>
    </row>
    <row r="164" spans="1:8" ht="13.8">
      <c r="A164" s="9">
        <v>159</v>
      </c>
      <c r="B164" s="10" t="s">
        <v>97</v>
      </c>
      <c r="C164" s="10" t="s">
        <v>468</v>
      </c>
      <c r="D164" s="11">
        <v>2115987.0614</v>
      </c>
      <c r="E164" s="11">
        <v>161882.73130000001</v>
      </c>
      <c r="F164" s="11">
        <v>27725.114799999999</v>
      </c>
      <c r="G164" s="11">
        <v>377726.37290000002</v>
      </c>
      <c r="H164" s="12">
        <f t="shared" si="2"/>
        <v>2683321.2804</v>
      </c>
    </row>
    <row r="165" spans="1:8" ht="13.8">
      <c r="A165" s="9">
        <v>160</v>
      </c>
      <c r="B165" s="10" t="s">
        <v>97</v>
      </c>
      <c r="C165" s="10" t="s">
        <v>470</v>
      </c>
      <c r="D165" s="11">
        <v>2850646.1512000002</v>
      </c>
      <c r="E165" s="11">
        <v>218087.52669999999</v>
      </c>
      <c r="F165" s="11">
        <v>37351.1224</v>
      </c>
      <c r="G165" s="11">
        <v>508870.89569999999</v>
      </c>
      <c r="H165" s="12">
        <f t="shared" si="2"/>
        <v>3614955.6960000005</v>
      </c>
    </row>
    <row r="166" spans="1:8" ht="13.8">
      <c r="A166" s="9">
        <v>161</v>
      </c>
      <c r="B166" s="10" t="s">
        <v>97</v>
      </c>
      <c r="C166" s="10" t="s">
        <v>472</v>
      </c>
      <c r="D166" s="11">
        <v>3373430.8067999999</v>
      </c>
      <c r="E166" s="11">
        <v>258082.9546</v>
      </c>
      <c r="F166" s="11">
        <v>44201.005700000002</v>
      </c>
      <c r="G166" s="11">
        <v>602193.56079999998</v>
      </c>
      <c r="H166" s="12">
        <f t="shared" si="2"/>
        <v>4277908.3278999999</v>
      </c>
    </row>
    <row r="167" spans="1:8" ht="13.8">
      <c r="A167" s="9">
        <v>162</v>
      </c>
      <c r="B167" s="10" t="s">
        <v>97</v>
      </c>
      <c r="C167" s="10" t="s">
        <v>474</v>
      </c>
      <c r="D167" s="11">
        <v>4912521.3581999997</v>
      </c>
      <c r="E167" s="11">
        <v>375830.45250000001</v>
      </c>
      <c r="F167" s="11">
        <v>64367.226499999997</v>
      </c>
      <c r="G167" s="11">
        <v>876937.72259999998</v>
      </c>
      <c r="H167" s="12">
        <f t="shared" si="2"/>
        <v>6229656.7597999992</v>
      </c>
    </row>
    <row r="168" spans="1:8" ht="13.8">
      <c r="A168" s="9">
        <v>163</v>
      </c>
      <c r="B168" s="10" t="s">
        <v>97</v>
      </c>
      <c r="C168" s="10" t="s">
        <v>476</v>
      </c>
      <c r="D168" s="11">
        <v>3067668.6483999998</v>
      </c>
      <c r="E168" s="11">
        <v>234690.74479999999</v>
      </c>
      <c r="F168" s="11">
        <v>40194.700100000002</v>
      </c>
      <c r="G168" s="11">
        <v>547611.7378</v>
      </c>
      <c r="H168" s="12">
        <f t="shared" si="2"/>
        <v>3890165.8311000001</v>
      </c>
    </row>
    <row r="169" spans="1:8" ht="13.8">
      <c r="A169" s="9">
        <v>164</v>
      </c>
      <c r="B169" s="10" t="s">
        <v>97</v>
      </c>
      <c r="C169" s="10" t="s">
        <v>478</v>
      </c>
      <c r="D169" s="11">
        <v>2856672.1836000001</v>
      </c>
      <c r="E169" s="11">
        <v>218548.5459</v>
      </c>
      <c r="F169" s="11">
        <v>37430.079599999997</v>
      </c>
      <c r="G169" s="11">
        <v>509946.60710000002</v>
      </c>
      <c r="H169" s="12">
        <f t="shared" si="2"/>
        <v>3622597.4161999999</v>
      </c>
    </row>
    <row r="170" spans="1:8" ht="13.8">
      <c r="A170" s="9">
        <v>165</v>
      </c>
      <c r="B170" s="10" t="s">
        <v>97</v>
      </c>
      <c r="C170" s="10" t="s">
        <v>480</v>
      </c>
      <c r="D170" s="11">
        <v>2788382.9024999999</v>
      </c>
      <c r="E170" s="11">
        <v>213324.10219999999</v>
      </c>
      <c r="F170" s="11">
        <v>36535.306600000004</v>
      </c>
      <c r="G170" s="11">
        <v>497756.23839999997</v>
      </c>
      <c r="H170" s="12">
        <f t="shared" si="2"/>
        <v>3535998.5496999999</v>
      </c>
    </row>
    <row r="171" spans="1:8" ht="13.8">
      <c r="A171" s="9">
        <v>166</v>
      </c>
      <c r="B171" s="10" t="s">
        <v>97</v>
      </c>
      <c r="C171" s="10" t="s">
        <v>482</v>
      </c>
      <c r="D171" s="11">
        <v>3188986.5219999999</v>
      </c>
      <c r="E171" s="11">
        <v>243972.1195</v>
      </c>
      <c r="F171" s="11">
        <v>41784.290099999998</v>
      </c>
      <c r="G171" s="11">
        <v>569268.27879999997</v>
      </c>
      <c r="H171" s="12">
        <f t="shared" si="2"/>
        <v>4044011.2103999997</v>
      </c>
    </row>
    <row r="172" spans="1:8" ht="13.8">
      <c r="A172" s="9">
        <v>167</v>
      </c>
      <c r="B172" s="10" t="s">
        <v>97</v>
      </c>
      <c r="C172" s="10" t="s">
        <v>484</v>
      </c>
      <c r="D172" s="11">
        <v>2772023.4531</v>
      </c>
      <c r="E172" s="11">
        <v>212072.52910000001</v>
      </c>
      <c r="F172" s="11">
        <v>36320.953800000003</v>
      </c>
      <c r="G172" s="11">
        <v>494835.90130000003</v>
      </c>
      <c r="H172" s="12">
        <f t="shared" si="2"/>
        <v>3515252.8372999998</v>
      </c>
    </row>
    <row r="173" spans="1:8" ht="13.8">
      <c r="A173" s="9">
        <v>168</v>
      </c>
      <c r="B173" s="10" t="s">
        <v>97</v>
      </c>
      <c r="C173" s="10" t="s">
        <v>486</v>
      </c>
      <c r="D173" s="11">
        <v>2688490.7700999998</v>
      </c>
      <c r="E173" s="11">
        <v>205681.89509999999</v>
      </c>
      <c r="F173" s="11">
        <v>35226.451300000001</v>
      </c>
      <c r="G173" s="11">
        <v>479924.42190000002</v>
      </c>
      <c r="H173" s="12">
        <f t="shared" si="2"/>
        <v>3409323.5383999995</v>
      </c>
    </row>
    <row r="174" spans="1:8" ht="13.8">
      <c r="A174" s="9">
        <v>169</v>
      </c>
      <c r="B174" s="10" t="s">
        <v>98</v>
      </c>
      <c r="C174" s="10" t="s">
        <v>491</v>
      </c>
      <c r="D174" s="11">
        <v>2850157.2891000002</v>
      </c>
      <c r="E174" s="11">
        <v>218050.12650000001</v>
      </c>
      <c r="F174" s="11">
        <v>37344.716999999997</v>
      </c>
      <c r="G174" s="11">
        <v>508783.6286</v>
      </c>
      <c r="H174" s="12">
        <f t="shared" si="2"/>
        <v>3614335.7612000001</v>
      </c>
    </row>
    <row r="175" spans="1:8" ht="13.8">
      <c r="A175" s="9">
        <v>170</v>
      </c>
      <c r="B175" s="10" t="s">
        <v>98</v>
      </c>
      <c r="C175" s="10" t="s">
        <v>493</v>
      </c>
      <c r="D175" s="11">
        <v>3582613.1359000001</v>
      </c>
      <c r="E175" s="11">
        <v>274086.36379999999</v>
      </c>
      <c r="F175" s="11">
        <v>46941.856200000002</v>
      </c>
      <c r="G175" s="11">
        <v>639534.84889999998</v>
      </c>
      <c r="H175" s="12">
        <f t="shared" si="2"/>
        <v>4543176.2047999995</v>
      </c>
    </row>
    <row r="176" spans="1:8" ht="13.8">
      <c r="A176" s="9">
        <v>171</v>
      </c>
      <c r="B176" s="10" t="s">
        <v>98</v>
      </c>
      <c r="C176" s="10" t="s">
        <v>495</v>
      </c>
      <c r="D176" s="11">
        <v>3429615.7415</v>
      </c>
      <c r="E176" s="11">
        <v>262381.3602</v>
      </c>
      <c r="F176" s="11">
        <v>44937.179300000003</v>
      </c>
      <c r="G176" s="11">
        <v>612223.17390000005</v>
      </c>
      <c r="H176" s="12">
        <f t="shared" si="2"/>
        <v>4349157.4549000002</v>
      </c>
    </row>
    <row r="177" spans="1:8" ht="13.8">
      <c r="A177" s="9">
        <v>172</v>
      </c>
      <c r="B177" s="10" t="s">
        <v>98</v>
      </c>
      <c r="C177" s="10" t="s">
        <v>497</v>
      </c>
      <c r="D177" s="11">
        <v>2212848.1316999998</v>
      </c>
      <c r="E177" s="11">
        <v>169293.04810000001</v>
      </c>
      <c r="F177" s="11">
        <v>28994.255000000001</v>
      </c>
      <c r="G177" s="11">
        <v>395017.11229999998</v>
      </c>
      <c r="H177" s="12">
        <f t="shared" si="2"/>
        <v>2806152.5471000001</v>
      </c>
    </row>
    <row r="178" spans="1:8" ht="13.8">
      <c r="A178" s="9">
        <v>173</v>
      </c>
      <c r="B178" s="10" t="s">
        <v>98</v>
      </c>
      <c r="C178" s="10" t="s">
        <v>499</v>
      </c>
      <c r="D178" s="11">
        <v>2643405.5173999998</v>
      </c>
      <c r="E178" s="11">
        <v>202232.66620000001</v>
      </c>
      <c r="F178" s="11">
        <v>34635.713400000001</v>
      </c>
      <c r="G178" s="11">
        <v>471876.22110000002</v>
      </c>
      <c r="H178" s="12">
        <f t="shared" si="2"/>
        <v>3352150.1180999996</v>
      </c>
    </row>
    <row r="179" spans="1:8" ht="13.8">
      <c r="A179" s="9">
        <v>174</v>
      </c>
      <c r="B179" s="10" t="s">
        <v>98</v>
      </c>
      <c r="C179" s="10" t="s">
        <v>501</v>
      </c>
      <c r="D179" s="11">
        <v>3041041.9761999999</v>
      </c>
      <c r="E179" s="11">
        <v>232653.682</v>
      </c>
      <c r="F179" s="11">
        <v>39845.819100000001</v>
      </c>
      <c r="G179" s="11">
        <v>542858.59140000003</v>
      </c>
      <c r="H179" s="12">
        <f t="shared" si="2"/>
        <v>3856400.0686999997</v>
      </c>
    </row>
    <row r="180" spans="1:8" ht="13.8">
      <c r="A180" s="9">
        <v>175</v>
      </c>
      <c r="B180" s="10" t="s">
        <v>98</v>
      </c>
      <c r="C180" s="10" t="s">
        <v>503</v>
      </c>
      <c r="D180" s="11">
        <v>3486394.2703</v>
      </c>
      <c r="E180" s="11">
        <v>266725.17849999998</v>
      </c>
      <c r="F180" s="11">
        <v>45681.130599999997</v>
      </c>
      <c r="G180" s="11">
        <v>622358.74990000005</v>
      </c>
      <c r="H180" s="12">
        <f t="shared" si="2"/>
        <v>4421159.3292999994</v>
      </c>
    </row>
    <row r="181" spans="1:8" ht="13.8">
      <c r="A181" s="9">
        <v>176</v>
      </c>
      <c r="B181" s="10" t="s">
        <v>98</v>
      </c>
      <c r="C181" s="10" t="s">
        <v>505</v>
      </c>
      <c r="D181" s="11">
        <v>2761760.9578</v>
      </c>
      <c r="E181" s="11">
        <v>211287.40109999999</v>
      </c>
      <c r="F181" s="11">
        <v>36186.4876</v>
      </c>
      <c r="G181" s="11">
        <v>493003.93589999998</v>
      </c>
      <c r="H181" s="12">
        <f t="shared" si="2"/>
        <v>3502238.7823999999</v>
      </c>
    </row>
    <row r="182" spans="1:8" ht="13.8">
      <c r="A182" s="9">
        <v>177</v>
      </c>
      <c r="B182" s="10" t="s">
        <v>98</v>
      </c>
      <c r="C182" s="10" t="s">
        <v>507</v>
      </c>
      <c r="D182" s="11">
        <v>2943696.7656</v>
      </c>
      <c r="E182" s="11">
        <v>225206.32620000001</v>
      </c>
      <c r="F182" s="11">
        <v>38570.335400000004</v>
      </c>
      <c r="G182" s="11">
        <v>525481.42779999995</v>
      </c>
      <c r="H182" s="12">
        <f t="shared" si="2"/>
        <v>3732954.8550000004</v>
      </c>
    </row>
    <row r="183" spans="1:8" ht="13.8">
      <c r="A183" s="9">
        <v>178</v>
      </c>
      <c r="B183" s="10" t="s">
        <v>98</v>
      </c>
      <c r="C183" s="10" t="s">
        <v>509</v>
      </c>
      <c r="D183" s="11">
        <v>2305029.2873</v>
      </c>
      <c r="E183" s="11">
        <v>176345.33</v>
      </c>
      <c r="F183" s="11">
        <v>30202.075700000001</v>
      </c>
      <c r="G183" s="11">
        <v>411472.43670000002</v>
      </c>
      <c r="H183" s="12">
        <f t="shared" si="2"/>
        <v>2923049.1296999999</v>
      </c>
    </row>
    <row r="184" spans="1:8" ht="13.8">
      <c r="A184" s="9">
        <v>179</v>
      </c>
      <c r="B184" s="10" t="s">
        <v>98</v>
      </c>
      <c r="C184" s="10" t="s">
        <v>511</v>
      </c>
      <c r="D184" s="11">
        <v>3145179.9605999999</v>
      </c>
      <c r="E184" s="11">
        <v>240620.7163</v>
      </c>
      <c r="F184" s="11">
        <v>41210.306499999999</v>
      </c>
      <c r="G184" s="11">
        <v>561448.33799999999</v>
      </c>
      <c r="H184" s="12">
        <f t="shared" si="2"/>
        <v>3988459.3213999998</v>
      </c>
    </row>
    <row r="185" spans="1:8" ht="13.8">
      <c r="A185" s="9">
        <v>180</v>
      </c>
      <c r="B185" s="10" t="s">
        <v>98</v>
      </c>
      <c r="C185" s="10" t="s">
        <v>513</v>
      </c>
      <c r="D185" s="11">
        <v>2714226.8330000001</v>
      </c>
      <c r="E185" s="11">
        <v>207650.8222</v>
      </c>
      <c r="F185" s="11">
        <v>35563.662799999998</v>
      </c>
      <c r="G185" s="11">
        <v>484518.58510000003</v>
      </c>
      <c r="H185" s="12">
        <f t="shared" si="2"/>
        <v>3441959.9030999998</v>
      </c>
    </row>
    <row r="186" spans="1:8" ht="13.8">
      <c r="A186" s="9">
        <v>181</v>
      </c>
      <c r="B186" s="10" t="s">
        <v>98</v>
      </c>
      <c r="C186" s="10" t="s">
        <v>515</v>
      </c>
      <c r="D186" s="11">
        <v>2991488.0858999998</v>
      </c>
      <c r="E186" s="11">
        <v>228862.58180000001</v>
      </c>
      <c r="F186" s="11">
        <v>39196.530100000004</v>
      </c>
      <c r="G186" s="11">
        <v>534012.69079999998</v>
      </c>
      <c r="H186" s="12">
        <f t="shared" si="2"/>
        <v>3793559.8885999997</v>
      </c>
    </row>
    <row r="187" spans="1:8" ht="13.8">
      <c r="A187" s="9">
        <v>182</v>
      </c>
      <c r="B187" s="10" t="s">
        <v>98</v>
      </c>
      <c r="C187" s="10" t="s">
        <v>517</v>
      </c>
      <c r="D187" s="11">
        <v>2832150.7170000002</v>
      </c>
      <c r="E187" s="11">
        <v>216672.541</v>
      </c>
      <c r="F187" s="11">
        <v>37108.782500000001</v>
      </c>
      <c r="G187" s="11">
        <v>505569.26240000001</v>
      </c>
      <c r="H187" s="12">
        <f t="shared" si="2"/>
        <v>3591501.3029000005</v>
      </c>
    </row>
    <row r="188" spans="1:8" ht="13.8">
      <c r="A188" s="9">
        <v>183</v>
      </c>
      <c r="B188" s="10" t="s">
        <v>98</v>
      </c>
      <c r="C188" s="10" t="s">
        <v>519</v>
      </c>
      <c r="D188" s="11">
        <v>3212494.9504999998</v>
      </c>
      <c r="E188" s="11">
        <v>245770.62229999999</v>
      </c>
      <c r="F188" s="11">
        <v>42092.313699999999</v>
      </c>
      <c r="G188" s="11">
        <v>573464.78529999999</v>
      </c>
      <c r="H188" s="12">
        <f t="shared" si="2"/>
        <v>4073822.6717999997</v>
      </c>
    </row>
    <row r="189" spans="1:8" ht="13.8">
      <c r="A189" s="9">
        <v>184</v>
      </c>
      <c r="B189" s="10" t="s">
        <v>98</v>
      </c>
      <c r="C189" s="10" t="s">
        <v>521</v>
      </c>
      <c r="D189" s="11">
        <v>3019194.1523000002</v>
      </c>
      <c r="E189" s="11">
        <v>230982.2231</v>
      </c>
      <c r="F189" s="11">
        <v>39559.553999999996</v>
      </c>
      <c r="G189" s="11">
        <v>538958.52069999999</v>
      </c>
      <c r="H189" s="12">
        <f t="shared" si="2"/>
        <v>3828694.4501</v>
      </c>
    </row>
    <row r="190" spans="1:8" ht="13.8">
      <c r="A190" s="9">
        <v>185</v>
      </c>
      <c r="B190" s="10" t="s">
        <v>98</v>
      </c>
      <c r="C190" s="10" t="s">
        <v>523</v>
      </c>
      <c r="D190" s="11">
        <v>3031096.4999000002</v>
      </c>
      <c r="E190" s="11">
        <v>231892.80739999999</v>
      </c>
      <c r="F190" s="11">
        <v>39715.506699999998</v>
      </c>
      <c r="G190" s="11">
        <v>541083.21730000002</v>
      </c>
      <c r="H190" s="12">
        <f t="shared" si="2"/>
        <v>3843788.0312999999</v>
      </c>
    </row>
    <row r="191" spans="1:8" ht="13.8">
      <c r="A191" s="9">
        <v>186</v>
      </c>
      <c r="B191" s="10" t="s">
        <v>98</v>
      </c>
      <c r="C191" s="10" t="s">
        <v>525</v>
      </c>
      <c r="D191" s="11">
        <v>3342658.4630999998</v>
      </c>
      <c r="E191" s="11">
        <v>255728.72899999999</v>
      </c>
      <c r="F191" s="11">
        <v>43797.805399999997</v>
      </c>
      <c r="G191" s="11">
        <v>596700.3676</v>
      </c>
      <c r="H191" s="12">
        <f t="shared" si="2"/>
        <v>4238885.3651000001</v>
      </c>
    </row>
    <row r="192" spans="1:8" ht="13.8">
      <c r="A192" s="9">
        <v>187</v>
      </c>
      <c r="B192" s="10" t="s">
        <v>99</v>
      </c>
      <c r="C192" s="10" t="s">
        <v>530</v>
      </c>
      <c r="D192" s="11">
        <v>2340733.9821000001</v>
      </c>
      <c r="E192" s="11">
        <v>179076.9032</v>
      </c>
      <c r="F192" s="11">
        <v>30669.903200000001</v>
      </c>
      <c r="G192" s="11">
        <v>417846.10749999998</v>
      </c>
      <c r="H192" s="12">
        <f t="shared" si="2"/>
        <v>2968326.8960000002</v>
      </c>
    </row>
    <row r="193" spans="1:8" ht="13.8">
      <c r="A193" s="9">
        <v>188</v>
      </c>
      <c r="B193" s="10" t="s">
        <v>99</v>
      </c>
      <c r="C193" s="10" t="s">
        <v>532</v>
      </c>
      <c r="D193" s="11">
        <v>2551307.1669999999</v>
      </c>
      <c r="E193" s="11">
        <v>195186.71919999999</v>
      </c>
      <c r="F193" s="11">
        <v>33428.977599999998</v>
      </c>
      <c r="G193" s="11">
        <v>455435.67820000002</v>
      </c>
      <c r="H193" s="12">
        <f t="shared" si="2"/>
        <v>3235358.5419999999</v>
      </c>
    </row>
    <row r="194" spans="1:8" ht="13.8">
      <c r="A194" s="9">
        <v>189</v>
      </c>
      <c r="B194" s="10" t="s">
        <v>99</v>
      </c>
      <c r="C194" s="10" t="s">
        <v>534</v>
      </c>
      <c r="D194" s="11">
        <v>2180947.193</v>
      </c>
      <c r="E194" s="11">
        <v>166852.4798</v>
      </c>
      <c r="F194" s="11">
        <v>28576.267</v>
      </c>
      <c r="G194" s="11">
        <v>389322.45280000003</v>
      </c>
      <c r="H194" s="12">
        <f t="shared" si="2"/>
        <v>2765698.3925999999</v>
      </c>
    </row>
    <row r="195" spans="1:8" ht="13.8">
      <c r="A195" s="9">
        <v>190</v>
      </c>
      <c r="B195" s="10" t="s">
        <v>99</v>
      </c>
      <c r="C195" s="10" t="s">
        <v>536</v>
      </c>
      <c r="D195" s="11">
        <v>3134415.4744000002</v>
      </c>
      <c r="E195" s="11">
        <v>239797.18359999999</v>
      </c>
      <c r="F195" s="11">
        <v>41069.262799999997</v>
      </c>
      <c r="G195" s="11">
        <v>559526.76179999998</v>
      </c>
      <c r="H195" s="12">
        <f t="shared" si="2"/>
        <v>3974808.6826000004</v>
      </c>
    </row>
    <row r="196" spans="1:8" ht="13.8">
      <c r="A196" s="9">
        <v>191</v>
      </c>
      <c r="B196" s="10" t="s">
        <v>99</v>
      </c>
      <c r="C196" s="10" t="s">
        <v>538</v>
      </c>
      <c r="D196" s="11">
        <v>2851831.03</v>
      </c>
      <c r="E196" s="11">
        <v>218178.17540000001</v>
      </c>
      <c r="F196" s="11">
        <v>37366.647499999999</v>
      </c>
      <c r="G196" s="11">
        <v>509082.4093</v>
      </c>
      <c r="H196" s="12">
        <f t="shared" si="2"/>
        <v>3616458.2621999998</v>
      </c>
    </row>
    <row r="197" spans="1:8" ht="13.8">
      <c r="A197" s="9">
        <v>192</v>
      </c>
      <c r="B197" s="10" t="s">
        <v>99</v>
      </c>
      <c r="C197" s="10" t="s">
        <v>540</v>
      </c>
      <c r="D197" s="11">
        <v>2921246.6675999998</v>
      </c>
      <c r="E197" s="11">
        <v>223488.79060000001</v>
      </c>
      <c r="F197" s="11">
        <v>38276.178800000002</v>
      </c>
      <c r="G197" s="11">
        <v>521473.84470000002</v>
      </c>
      <c r="H197" s="12">
        <f t="shared" si="2"/>
        <v>3704485.4816999994</v>
      </c>
    </row>
    <row r="198" spans="1:8" ht="13.8">
      <c r="A198" s="9">
        <v>193</v>
      </c>
      <c r="B198" s="10" t="s">
        <v>99</v>
      </c>
      <c r="C198" s="10" t="s">
        <v>542</v>
      </c>
      <c r="D198" s="11">
        <v>3097060.5065000001</v>
      </c>
      <c r="E198" s="11">
        <v>236939.35699999999</v>
      </c>
      <c r="F198" s="11">
        <v>40579.812400000003</v>
      </c>
      <c r="G198" s="11">
        <v>552858.49959999998</v>
      </c>
      <c r="H198" s="12">
        <f t="shared" si="2"/>
        <v>3927438.1754999999</v>
      </c>
    </row>
    <row r="199" spans="1:8" ht="13.8">
      <c r="A199" s="9">
        <v>194</v>
      </c>
      <c r="B199" s="10" t="s">
        <v>99</v>
      </c>
      <c r="C199" s="10" t="s">
        <v>544</v>
      </c>
      <c r="D199" s="11">
        <v>2912830.7157999999</v>
      </c>
      <c r="E199" s="11">
        <v>222844.93160000001</v>
      </c>
      <c r="F199" s="11">
        <v>38165.907200000001</v>
      </c>
      <c r="G199" s="11">
        <v>519971.50709999999</v>
      </c>
      <c r="H199" s="12">
        <f t="shared" ref="H199:H262" si="3">D199+E199+F199+G199</f>
        <v>3693813.0617</v>
      </c>
    </row>
    <row r="200" spans="1:8" ht="13.8">
      <c r="A200" s="9">
        <v>195</v>
      </c>
      <c r="B200" s="10" t="s">
        <v>99</v>
      </c>
      <c r="C200" s="10" t="s">
        <v>546</v>
      </c>
      <c r="D200" s="11">
        <v>2740759.0463999999</v>
      </c>
      <c r="E200" s="11">
        <v>209680.65839999999</v>
      </c>
      <c r="F200" s="11">
        <v>35911.306100000002</v>
      </c>
      <c r="G200" s="11">
        <v>489254.86959999998</v>
      </c>
      <c r="H200" s="12">
        <f t="shared" si="3"/>
        <v>3475605.8805</v>
      </c>
    </row>
    <row r="201" spans="1:8" ht="13.8">
      <c r="A201" s="9">
        <v>196</v>
      </c>
      <c r="B201" s="10" t="s">
        <v>99</v>
      </c>
      <c r="C201" s="10" t="s">
        <v>548</v>
      </c>
      <c r="D201" s="11">
        <v>3064780.3391999998</v>
      </c>
      <c r="E201" s="11">
        <v>234469.77590000001</v>
      </c>
      <c r="F201" s="11">
        <v>40156.855499999998</v>
      </c>
      <c r="G201" s="11">
        <v>547096.14370000002</v>
      </c>
      <c r="H201" s="12">
        <f t="shared" si="3"/>
        <v>3886503.1143</v>
      </c>
    </row>
    <row r="202" spans="1:8" ht="13.8">
      <c r="A202" s="9">
        <v>197</v>
      </c>
      <c r="B202" s="10" t="s">
        <v>99</v>
      </c>
      <c r="C202" s="10" t="s">
        <v>550</v>
      </c>
      <c r="D202" s="11">
        <v>2575360.0839999998</v>
      </c>
      <c r="E202" s="11">
        <v>197026.87789999999</v>
      </c>
      <c r="F202" s="11">
        <v>33744.135399999999</v>
      </c>
      <c r="G202" s="11">
        <v>459729.38179999997</v>
      </c>
      <c r="H202" s="12">
        <f t="shared" si="3"/>
        <v>3265860.4791000001</v>
      </c>
    </row>
    <row r="203" spans="1:8" ht="13.8">
      <c r="A203" s="9">
        <v>198</v>
      </c>
      <c r="B203" s="10" t="s">
        <v>99</v>
      </c>
      <c r="C203" s="10" t="s">
        <v>552</v>
      </c>
      <c r="D203" s="11">
        <v>2656094.4415000002</v>
      </c>
      <c r="E203" s="11">
        <v>203203.4271</v>
      </c>
      <c r="F203" s="11">
        <v>34801.972300000001</v>
      </c>
      <c r="G203" s="11">
        <v>474141.33</v>
      </c>
      <c r="H203" s="12">
        <f t="shared" si="3"/>
        <v>3368241.1709000003</v>
      </c>
    </row>
    <row r="204" spans="1:8" ht="13.8">
      <c r="A204" s="9">
        <v>199</v>
      </c>
      <c r="B204" s="10" t="s">
        <v>99</v>
      </c>
      <c r="C204" s="10" t="s">
        <v>554</v>
      </c>
      <c r="D204" s="11">
        <v>2432925.1872</v>
      </c>
      <c r="E204" s="11">
        <v>186129.95389999999</v>
      </c>
      <c r="F204" s="11">
        <v>31877.855599999999</v>
      </c>
      <c r="G204" s="11">
        <v>434303.22580000001</v>
      </c>
      <c r="H204" s="12">
        <f t="shared" si="3"/>
        <v>3085236.2225000001</v>
      </c>
    </row>
    <row r="205" spans="1:8" ht="13.8">
      <c r="A205" s="9">
        <v>200</v>
      </c>
      <c r="B205" s="10" t="s">
        <v>99</v>
      </c>
      <c r="C205" s="10" t="s">
        <v>556</v>
      </c>
      <c r="D205" s="11">
        <v>2382721.8979000002</v>
      </c>
      <c r="E205" s="11">
        <v>182289.17170000001</v>
      </c>
      <c r="F205" s="11">
        <v>31220.057700000001</v>
      </c>
      <c r="G205" s="11">
        <v>425341.40049999999</v>
      </c>
      <c r="H205" s="12">
        <f t="shared" si="3"/>
        <v>3021572.5277999998</v>
      </c>
    </row>
    <row r="206" spans="1:8" ht="13.8">
      <c r="A206" s="9">
        <v>201</v>
      </c>
      <c r="B206" s="10" t="s">
        <v>99</v>
      </c>
      <c r="C206" s="10" t="s">
        <v>558</v>
      </c>
      <c r="D206" s="11">
        <v>2585528.0846000002</v>
      </c>
      <c r="E206" s="11">
        <v>197804.77669999999</v>
      </c>
      <c r="F206" s="11">
        <v>33877.363499999999</v>
      </c>
      <c r="G206" s="11">
        <v>461544.47889999999</v>
      </c>
      <c r="H206" s="12">
        <f t="shared" si="3"/>
        <v>3278754.7037</v>
      </c>
    </row>
    <row r="207" spans="1:8" ht="13.8">
      <c r="A207" s="9">
        <v>202</v>
      </c>
      <c r="B207" s="10" t="s">
        <v>99</v>
      </c>
      <c r="C207" s="10" t="s">
        <v>560</v>
      </c>
      <c r="D207" s="11">
        <v>2135239.2162000001</v>
      </c>
      <c r="E207" s="11">
        <v>163355.6096</v>
      </c>
      <c r="F207" s="11">
        <v>27977.369699999999</v>
      </c>
      <c r="G207" s="11">
        <v>381163.08899999998</v>
      </c>
      <c r="H207" s="12">
        <f t="shared" si="3"/>
        <v>2707735.2845000005</v>
      </c>
    </row>
    <row r="208" spans="1:8" ht="13.8">
      <c r="A208" s="9">
        <v>203</v>
      </c>
      <c r="B208" s="10" t="s">
        <v>99</v>
      </c>
      <c r="C208" s="10" t="s">
        <v>562</v>
      </c>
      <c r="D208" s="11">
        <v>2689498.8632999999</v>
      </c>
      <c r="E208" s="11">
        <v>205759.0189</v>
      </c>
      <c r="F208" s="11">
        <v>35239.660000000003</v>
      </c>
      <c r="G208" s="11">
        <v>480104.3774</v>
      </c>
      <c r="H208" s="12">
        <f t="shared" si="3"/>
        <v>3410601.9196000001</v>
      </c>
    </row>
    <row r="209" spans="1:8" ht="13.8">
      <c r="A209" s="9">
        <v>204</v>
      </c>
      <c r="B209" s="10" t="s">
        <v>99</v>
      </c>
      <c r="C209" s="10" t="s">
        <v>564</v>
      </c>
      <c r="D209" s="11">
        <v>2827729.5136000002</v>
      </c>
      <c r="E209" s="11">
        <v>216334.29870000001</v>
      </c>
      <c r="F209" s="11">
        <v>37050.852899999998</v>
      </c>
      <c r="G209" s="11">
        <v>504780.03029999998</v>
      </c>
      <c r="H209" s="12">
        <f t="shared" si="3"/>
        <v>3585894.6955000004</v>
      </c>
    </row>
    <row r="210" spans="1:8" ht="13.8">
      <c r="A210" s="9">
        <v>205</v>
      </c>
      <c r="B210" s="10" t="s">
        <v>99</v>
      </c>
      <c r="C210" s="10" t="s">
        <v>566</v>
      </c>
      <c r="D210" s="11">
        <v>3692932.4397999998</v>
      </c>
      <c r="E210" s="11">
        <v>282526.29739999998</v>
      </c>
      <c r="F210" s="11">
        <v>48387.335400000004</v>
      </c>
      <c r="G210" s="11">
        <v>659228.02720000001</v>
      </c>
      <c r="H210" s="12">
        <f t="shared" si="3"/>
        <v>4683074.0998</v>
      </c>
    </row>
    <row r="211" spans="1:8" ht="13.8">
      <c r="A211" s="9">
        <v>206</v>
      </c>
      <c r="B211" s="10" t="s">
        <v>99</v>
      </c>
      <c r="C211" s="10" t="s">
        <v>568</v>
      </c>
      <c r="D211" s="11">
        <v>2927444.6096000001</v>
      </c>
      <c r="E211" s="11">
        <v>223962.96160000001</v>
      </c>
      <c r="F211" s="11">
        <v>38357.388500000001</v>
      </c>
      <c r="G211" s="11">
        <v>522580.2438</v>
      </c>
      <c r="H211" s="12">
        <f t="shared" si="3"/>
        <v>3712345.2034999998</v>
      </c>
    </row>
    <row r="212" spans="1:8" ht="13.8">
      <c r="A212" s="9">
        <v>207</v>
      </c>
      <c r="B212" s="10" t="s">
        <v>99</v>
      </c>
      <c r="C212" s="10" t="s">
        <v>570</v>
      </c>
      <c r="D212" s="11">
        <v>2321723.5451000002</v>
      </c>
      <c r="E212" s="11">
        <v>177622.51740000001</v>
      </c>
      <c r="F212" s="11">
        <v>30420.815399999999</v>
      </c>
      <c r="G212" s="11">
        <v>414452.54070000001</v>
      </c>
      <c r="H212" s="12">
        <f t="shared" si="3"/>
        <v>2944219.4186000004</v>
      </c>
    </row>
    <row r="213" spans="1:8" ht="13.8">
      <c r="A213" s="9">
        <v>208</v>
      </c>
      <c r="B213" s="10" t="s">
        <v>99</v>
      </c>
      <c r="C213" s="10" t="s">
        <v>572</v>
      </c>
      <c r="D213" s="11">
        <v>2727994.2511</v>
      </c>
      <c r="E213" s="11">
        <v>208704.09289999999</v>
      </c>
      <c r="F213" s="11">
        <v>35744.053</v>
      </c>
      <c r="G213" s="11">
        <v>486976.21679999999</v>
      </c>
      <c r="H213" s="12">
        <f t="shared" si="3"/>
        <v>3459418.6137999999</v>
      </c>
    </row>
    <row r="214" spans="1:8" ht="13.8">
      <c r="A214" s="9">
        <v>209</v>
      </c>
      <c r="B214" s="10" t="s">
        <v>99</v>
      </c>
      <c r="C214" s="10" t="s">
        <v>574</v>
      </c>
      <c r="D214" s="11">
        <v>3390112.4512999998</v>
      </c>
      <c r="E214" s="11">
        <v>259359.1771</v>
      </c>
      <c r="F214" s="11">
        <v>44419.580099999999</v>
      </c>
      <c r="G214" s="11">
        <v>605171.41310000001</v>
      </c>
      <c r="H214" s="12">
        <f t="shared" si="3"/>
        <v>4299062.6216000002</v>
      </c>
    </row>
    <row r="215" spans="1:8" ht="13.8">
      <c r="A215" s="9">
        <v>210</v>
      </c>
      <c r="B215" s="10" t="s">
        <v>99</v>
      </c>
      <c r="C215" s="10" t="s">
        <v>576</v>
      </c>
      <c r="D215" s="11">
        <v>2789863.8849999998</v>
      </c>
      <c r="E215" s="11">
        <v>213437.40410000001</v>
      </c>
      <c r="F215" s="11">
        <v>36554.7114</v>
      </c>
      <c r="G215" s="11">
        <v>498020.60960000003</v>
      </c>
      <c r="H215" s="12">
        <f t="shared" si="3"/>
        <v>3537876.6100999997</v>
      </c>
    </row>
    <row r="216" spans="1:8" ht="13.8">
      <c r="A216" s="9">
        <v>211</v>
      </c>
      <c r="B216" s="10" t="s">
        <v>99</v>
      </c>
      <c r="C216" s="10" t="s">
        <v>578</v>
      </c>
      <c r="D216" s="11">
        <v>2679224.9511000002</v>
      </c>
      <c r="E216" s="11">
        <v>204973.01740000001</v>
      </c>
      <c r="F216" s="11">
        <v>35105.044199999997</v>
      </c>
      <c r="G216" s="11">
        <v>478270.37390000001</v>
      </c>
      <c r="H216" s="12">
        <f t="shared" si="3"/>
        <v>3397573.3866000003</v>
      </c>
    </row>
    <row r="217" spans="1:8" ht="13.8">
      <c r="A217" s="9">
        <v>212</v>
      </c>
      <c r="B217" s="10" t="s">
        <v>100</v>
      </c>
      <c r="C217" s="10" t="s">
        <v>583</v>
      </c>
      <c r="D217" s="11">
        <v>3042439.3646</v>
      </c>
      <c r="E217" s="11">
        <v>232760.58869999999</v>
      </c>
      <c r="F217" s="11">
        <v>39864.128700000001</v>
      </c>
      <c r="G217" s="11">
        <v>543108.04020000005</v>
      </c>
      <c r="H217" s="12">
        <f t="shared" si="3"/>
        <v>3858172.1222000006</v>
      </c>
    </row>
    <row r="218" spans="1:8" ht="13.8">
      <c r="A218" s="9">
        <v>213</v>
      </c>
      <c r="B218" s="10" t="s">
        <v>100</v>
      </c>
      <c r="C218" s="10" t="s">
        <v>585</v>
      </c>
      <c r="D218" s="11">
        <v>2856845.7826999999</v>
      </c>
      <c r="E218" s="11">
        <v>218561.82699999999</v>
      </c>
      <c r="F218" s="11">
        <v>37432.354200000002</v>
      </c>
      <c r="G218" s="11">
        <v>509977.59639999998</v>
      </c>
      <c r="H218" s="12">
        <f t="shared" si="3"/>
        <v>3622817.5603</v>
      </c>
    </row>
    <row r="219" spans="1:8" ht="13.8">
      <c r="A219" s="9">
        <v>214</v>
      </c>
      <c r="B219" s="10" t="s">
        <v>100</v>
      </c>
      <c r="C219" s="10" t="s">
        <v>587</v>
      </c>
      <c r="D219" s="11">
        <v>2881439.2634999999</v>
      </c>
      <c r="E219" s="11">
        <v>220443.3413</v>
      </c>
      <c r="F219" s="11">
        <v>37754.594899999996</v>
      </c>
      <c r="G219" s="11">
        <v>514367.79639999999</v>
      </c>
      <c r="H219" s="12">
        <f t="shared" si="3"/>
        <v>3654004.9960999996</v>
      </c>
    </row>
    <row r="220" spans="1:8" ht="13.8">
      <c r="A220" s="9">
        <v>215</v>
      </c>
      <c r="B220" s="10" t="s">
        <v>100</v>
      </c>
      <c r="C220" s="10" t="s">
        <v>100</v>
      </c>
      <c r="D220" s="11">
        <v>2778512.6022000001</v>
      </c>
      <c r="E220" s="11">
        <v>212568.97880000001</v>
      </c>
      <c r="F220" s="11">
        <v>36405.979099999997</v>
      </c>
      <c r="G220" s="11">
        <v>495994.28399999999</v>
      </c>
      <c r="H220" s="12">
        <f t="shared" si="3"/>
        <v>3523481.8441000003</v>
      </c>
    </row>
    <row r="221" spans="1:8" ht="13.8">
      <c r="A221" s="9">
        <v>216</v>
      </c>
      <c r="B221" s="10" t="s">
        <v>100</v>
      </c>
      <c r="C221" s="10" t="s">
        <v>590</v>
      </c>
      <c r="D221" s="11">
        <v>2769496.1759000001</v>
      </c>
      <c r="E221" s="11">
        <v>211879.1808</v>
      </c>
      <c r="F221" s="11">
        <v>36287.839699999997</v>
      </c>
      <c r="G221" s="11">
        <v>494384.75520000001</v>
      </c>
      <c r="H221" s="12">
        <f t="shared" si="3"/>
        <v>3512047.9516000003</v>
      </c>
    </row>
    <row r="222" spans="1:8" ht="13.8">
      <c r="A222" s="9">
        <v>217</v>
      </c>
      <c r="B222" s="10" t="s">
        <v>100</v>
      </c>
      <c r="C222" s="10" t="s">
        <v>592</v>
      </c>
      <c r="D222" s="11">
        <v>2878592.1022999999</v>
      </c>
      <c r="E222" s="11">
        <v>220225.52040000001</v>
      </c>
      <c r="F222" s="11">
        <v>37717.289400000001</v>
      </c>
      <c r="G222" s="11">
        <v>513859.54749999999</v>
      </c>
      <c r="H222" s="12">
        <f t="shared" si="3"/>
        <v>3650394.4595999997</v>
      </c>
    </row>
    <row r="223" spans="1:8" ht="13.8">
      <c r="A223" s="9">
        <v>218</v>
      </c>
      <c r="B223" s="10" t="s">
        <v>100</v>
      </c>
      <c r="C223" s="10" t="s">
        <v>594</v>
      </c>
      <c r="D223" s="11">
        <v>3363415.5808999999</v>
      </c>
      <c r="E223" s="11">
        <v>257316.7438</v>
      </c>
      <c r="F223" s="11">
        <v>44069.779399999999</v>
      </c>
      <c r="G223" s="11">
        <v>600405.73560000001</v>
      </c>
      <c r="H223" s="12">
        <f t="shared" si="3"/>
        <v>4265207.8396999994</v>
      </c>
    </row>
    <row r="224" spans="1:8" ht="13.8">
      <c r="A224" s="9">
        <v>219</v>
      </c>
      <c r="B224" s="10" t="s">
        <v>100</v>
      </c>
      <c r="C224" s="10" t="s">
        <v>596</v>
      </c>
      <c r="D224" s="11">
        <v>2979223.9112999998</v>
      </c>
      <c r="E224" s="11">
        <v>227924.3161</v>
      </c>
      <c r="F224" s="11">
        <v>39035.8364</v>
      </c>
      <c r="G224" s="11">
        <v>531823.40419999999</v>
      </c>
      <c r="H224" s="12">
        <f t="shared" si="3"/>
        <v>3778007.4679999994</v>
      </c>
    </row>
    <row r="225" spans="1:8" ht="13.8">
      <c r="A225" s="9">
        <v>220</v>
      </c>
      <c r="B225" s="10" t="s">
        <v>100</v>
      </c>
      <c r="C225" s="10" t="s">
        <v>598</v>
      </c>
      <c r="D225" s="11">
        <v>2695483.8700999999</v>
      </c>
      <c r="E225" s="11">
        <v>206216.89939999999</v>
      </c>
      <c r="F225" s="11">
        <v>35318.079700000002</v>
      </c>
      <c r="G225" s="11">
        <v>481172.76530000003</v>
      </c>
      <c r="H225" s="12">
        <f t="shared" si="3"/>
        <v>3418191.6145000001</v>
      </c>
    </row>
    <row r="226" spans="1:8" ht="13.8">
      <c r="A226" s="9">
        <v>221</v>
      </c>
      <c r="B226" s="10" t="s">
        <v>100</v>
      </c>
      <c r="C226" s="10" t="s">
        <v>600</v>
      </c>
      <c r="D226" s="11">
        <v>3744015.4352000002</v>
      </c>
      <c r="E226" s="11">
        <v>286434.3812</v>
      </c>
      <c r="F226" s="11">
        <v>49056.659899999999</v>
      </c>
      <c r="G226" s="11">
        <v>668346.88939999999</v>
      </c>
      <c r="H226" s="12">
        <f t="shared" si="3"/>
        <v>4747853.3657</v>
      </c>
    </row>
    <row r="227" spans="1:8" ht="13.8">
      <c r="A227" s="9">
        <v>222</v>
      </c>
      <c r="B227" s="10" t="s">
        <v>100</v>
      </c>
      <c r="C227" s="10" t="s">
        <v>602</v>
      </c>
      <c r="D227" s="11">
        <v>2904551.2667999999</v>
      </c>
      <c r="E227" s="11">
        <v>222211.51569999999</v>
      </c>
      <c r="F227" s="11">
        <v>38057.424200000001</v>
      </c>
      <c r="G227" s="11">
        <v>518493.5367</v>
      </c>
      <c r="H227" s="12">
        <f t="shared" si="3"/>
        <v>3683313.7433999996</v>
      </c>
    </row>
    <row r="228" spans="1:8" ht="13.8">
      <c r="A228" s="9">
        <v>223</v>
      </c>
      <c r="B228" s="10" t="s">
        <v>100</v>
      </c>
      <c r="C228" s="10" t="s">
        <v>604</v>
      </c>
      <c r="D228" s="11">
        <v>3204949.2091000001</v>
      </c>
      <c r="E228" s="11">
        <v>245193.33840000001</v>
      </c>
      <c r="F228" s="11">
        <v>41993.444199999998</v>
      </c>
      <c r="G228" s="11">
        <v>572117.78949999996</v>
      </c>
      <c r="H228" s="12">
        <f t="shared" si="3"/>
        <v>4064253.7812000001</v>
      </c>
    </row>
    <row r="229" spans="1:8" ht="13.8">
      <c r="A229" s="9">
        <v>224</v>
      </c>
      <c r="B229" s="10" t="s">
        <v>100</v>
      </c>
      <c r="C229" s="10" t="s">
        <v>605</v>
      </c>
      <c r="D229" s="11">
        <v>3510214.6113</v>
      </c>
      <c r="E229" s="11">
        <v>268547.5441</v>
      </c>
      <c r="F229" s="11">
        <v>45993.241000000002</v>
      </c>
      <c r="G229" s="11">
        <v>626610.93610000005</v>
      </c>
      <c r="H229" s="12">
        <f t="shared" si="3"/>
        <v>4451366.3324999996</v>
      </c>
    </row>
    <row r="230" spans="1:8" ht="13.8">
      <c r="A230" s="9">
        <v>225</v>
      </c>
      <c r="B230" s="10" t="s">
        <v>101</v>
      </c>
      <c r="C230" s="10" t="s">
        <v>610</v>
      </c>
      <c r="D230" s="11">
        <v>3644348.7784000002</v>
      </c>
      <c r="E230" s="11">
        <v>278809.4241</v>
      </c>
      <c r="F230" s="11">
        <v>47750.758900000001</v>
      </c>
      <c r="G230" s="11">
        <v>650555.32279999997</v>
      </c>
      <c r="H230" s="12">
        <f t="shared" si="3"/>
        <v>4621464.2841999996</v>
      </c>
    </row>
    <row r="231" spans="1:8" ht="13.8">
      <c r="A231" s="9">
        <v>226</v>
      </c>
      <c r="B231" s="10" t="s">
        <v>101</v>
      </c>
      <c r="C231" s="10" t="s">
        <v>612</v>
      </c>
      <c r="D231" s="11">
        <v>3461338.3349000001</v>
      </c>
      <c r="E231" s="11">
        <v>264808.2844</v>
      </c>
      <c r="F231" s="11">
        <v>45352.830499999996</v>
      </c>
      <c r="G231" s="11">
        <v>617885.99690000003</v>
      </c>
      <c r="H231" s="12">
        <f t="shared" si="3"/>
        <v>4389385.4467000002</v>
      </c>
    </row>
    <row r="232" spans="1:8" ht="13.8">
      <c r="A232" s="9">
        <v>227</v>
      </c>
      <c r="B232" s="10" t="s">
        <v>101</v>
      </c>
      <c r="C232" s="10" t="s">
        <v>613</v>
      </c>
      <c r="D232" s="11">
        <v>2290430.9739000001</v>
      </c>
      <c r="E232" s="11">
        <v>175228.492</v>
      </c>
      <c r="F232" s="11">
        <v>30010.798599999998</v>
      </c>
      <c r="G232" s="11">
        <v>408866.48129999998</v>
      </c>
      <c r="H232" s="12">
        <f t="shared" si="3"/>
        <v>2904536.7458000001</v>
      </c>
    </row>
    <row r="233" spans="1:8" ht="13.8">
      <c r="A233" s="9">
        <v>228</v>
      </c>
      <c r="B233" s="10" t="s">
        <v>101</v>
      </c>
      <c r="C233" s="10" t="s">
        <v>615</v>
      </c>
      <c r="D233" s="11">
        <v>2358066.1715000002</v>
      </c>
      <c r="E233" s="11">
        <v>180402.8953</v>
      </c>
      <c r="F233" s="11">
        <v>30897.001400000001</v>
      </c>
      <c r="G233" s="11">
        <v>420940.08909999998</v>
      </c>
      <c r="H233" s="12">
        <f t="shared" si="3"/>
        <v>2990306.1573000001</v>
      </c>
    </row>
    <row r="234" spans="1:8" ht="13.8">
      <c r="A234" s="9">
        <v>229</v>
      </c>
      <c r="B234" s="10" t="s">
        <v>101</v>
      </c>
      <c r="C234" s="10" t="s">
        <v>617</v>
      </c>
      <c r="D234" s="11">
        <v>2823418.5129</v>
      </c>
      <c r="E234" s="11">
        <v>216004.48730000001</v>
      </c>
      <c r="F234" s="11">
        <v>36994.367200000001</v>
      </c>
      <c r="G234" s="11">
        <v>504010.47039999999</v>
      </c>
      <c r="H234" s="12">
        <f t="shared" si="3"/>
        <v>3580427.8378000003</v>
      </c>
    </row>
    <row r="235" spans="1:8" ht="13.8">
      <c r="A235" s="9">
        <v>230</v>
      </c>
      <c r="B235" s="10" t="s">
        <v>101</v>
      </c>
      <c r="C235" s="10" t="s">
        <v>619</v>
      </c>
      <c r="D235" s="11">
        <v>2399803.6634999998</v>
      </c>
      <c r="E235" s="11">
        <v>183596.00520000001</v>
      </c>
      <c r="F235" s="11">
        <v>31443.8747</v>
      </c>
      <c r="G235" s="11">
        <v>428390.67879999999</v>
      </c>
      <c r="H235" s="12">
        <f t="shared" si="3"/>
        <v>3043234.2221999997</v>
      </c>
    </row>
    <row r="236" spans="1:8" ht="13.8">
      <c r="A236" s="9">
        <v>231</v>
      </c>
      <c r="B236" s="10" t="s">
        <v>101</v>
      </c>
      <c r="C236" s="10" t="s">
        <v>621</v>
      </c>
      <c r="D236" s="11">
        <v>2402010.9619</v>
      </c>
      <c r="E236" s="11">
        <v>183764.8737</v>
      </c>
      <c r="F236" s="11">
        <v>31472.796200000001</v>
      </c>
      <c r="G236" s="11">
        <v>428784.70520000003</v>
      </c>
      <c r="H236" s="12">
        <f t="shared" si="3"/>
        <v>3046033.3370000003</v>
      </c>
    </row>
    <row r="237" spans="1:8" ht="13.8">
      <c r="A237" s="9">
        <v>232</v>
      </c>
      <c r="B237" s="10" t="s">
        <v>101</v>
      </c>
      <c r="C237" s="10" t="s">
        <v>623</v>
      </c>
      <c r="D237" s="11">
        <v>2786532.9665000001</v>
      </c>
      <c r="E237" s="11">
        <v>213182.5736</v>
      </c>
      <c r="F237" s="11">
        <v>36511.0674</v>
      </c>
      <c r="G237" s="11">
        <v>497426.005</v>
      </c>
      <c r="H237" s="12">
        <f t="shared" si="3"/>
        <v>3533652.6124999998</v>
      </c>
    </row>
    <row r="238" spans="1:8" ht="13.8">
      <c r="A238" s="9">
        <v>233</v>
      </c>
      <c r="B238" s="10" t="s">
        <v>101</v>
      </c>
      <c r="C238" s="10" t="s">
        <v>625</v>
      </c>
      <c r="D238" s="11">
        <v>3066921.5523000001</v>
      </c>
      <c r="E238" s="11">
        <v>234633.58850000001</v>
      </c>
      <c r="F238" s="11">
        <v>40184.911099999998</v>
      </c>
      <c r="G238" s="11">
        <v>547478.37320000003</v>
      </c>
      <c r="H238" s="12">
        <f t="shared" si="3"/>
        <v>3889218.4251000006</v>
      </c>
    </row>
    <row r="239" spans="1:8" ht="13.8">
      <c r="A239" s="9">
        <v>234</v>
      </c>
      <c r="B239" s="10" t="s">
        <v>101</v>
      </c>
      <c r="C239" s="10" t="s">
        <v>627</v>
      </c>
      <c r="D239" s="11">
        <v>2231635.4829000002</v>
      </c>
      <c r="E239" s="11">
        <v>170730.36679999999</v>
      </c>
      <c r="F239" s="11">
        <v>29240.419699999999</v>
      </c>
      <c r="G239" s="11">
        <v>398370.85590000002</v>
      </c>
      <c r="H239" s="12">
        <f t="shared" si="3"/>
        <v>2829977.1253</v>
      </c>
    </row>
    <row r="240" spans="1:8" ht="13.8">
      <c r="A240" s="9">
        <v>235</v>
      </c>
      <c r="B240" s="10" t="s">
        <v>101</v>
      </c>
      <c r="C240" s="10" t="s">
        <v>629</v>
      </c>
      <c r="D240" s="11">
        <v>3829237.6094</v>
      </c>
      <c r="E240" s="11">
        <v>292954.26899999997</v>
      </c>
      <c r="F240" s="11">
        <v>50173.299299999999</v>
      </c>
      <c r="G240" s="11">
        <v>683559.96109999996</v>
      </c>
      <c r="H240" s="12">
        <f t="shared" si="3"/>
        <v>4855925.1387999998</v>
      </c>
    </row>
    <row r="241" spans="1:8" ht="13.8">
      <c r="A241" s="9">
        <v>236</v>
      </c>
      <c r="B241" s="10" t="s">
        <v>101</v>
      </c>
      <c r="C241" s="10" t="s">
        <v>631</v>
      </c>
      <c r="D241" s="11">
        <v>3940894.7061999999</v>
      </c>
      <c r="E241" s="11">
        <v>301496.54989999998</v>
      </c>
      <c r="F241" s="11">
        <v>51636.307200000003</v>
      </c>
      <c r="G241" s="11">
        <v>703491.94979999994</v>
      </c>
      <c r="H241" s="12">
        <f t="shared" si="3"/>
        <v>4997519.5130999992</v>
      </c>
    </row>
    <row r="242" spans="1:8" ht="13.8">
      <c r="A242" s="9">
        <v>237</v>
      </c>
      <c r="B242" s="10" t="s">
        <v>101</v>
      </c>
      <c r="C242" s="10" t="s">
        <v>633</v>
      </c>
      <c r="D242" s="11">
        <v>3088901.9191999999</v>
      </c>
      <c r="E242" s="11">
        <v>236315.1876</v>
      </c>
      <c r="F242" s="11">
        <v>40472.913</v>
      </c>
      <c r="G242" s="11">
        <v>551402.10430000001</v>
      </c>
      <c r="H242" s="12">
        <f t="shared" si="3"/>
        <v>3917092.1240999997</v>
      </c>
    </row>
    <row r="243" spans="1:8" ht="13.8">
      <c r="A243" s="9">
        <v>238</v>
      </c>
      <c r="B243" s="10" t="s">
        <v>101</v>
      </c>
      <c r="C243" s="10" t="s">
        <v>635</v>
      </c>
      <c r="D243" s="11">
        <v>2945809.1910000001</v>
      </c>
      <c r="E243" s="11">
        <v>225367.93650000001</v>
      </c>
      <c r="F243" s="11">
        <v>38598.013800000001</v>
      </c>
      <c r="G243" s="11">
        <v>525858.51839999994</v>
      </c>
      <c r="H243" s="12">
        <f t="shared" si="3"/>
        <v>3735633.6596999997</v>
      </c>
    </row>
    <row r="244" spans="1:8" ht="13.8">
      <c r="A244" s="9">
        <v>239</v>
      </c>
      <c r="B244" s="10" t="s">
        <v>101</v>
      </c>
      <c r="C244" s="10" t="s">
        <v>637</v>
      </c>
      <c r="D244" s="11">
        <v>3215108.3503</v>
      </c>
      <c r="E244" s="11">
        <v>245970.55929999999</v>
      </c>
      <c r="F244" s="11">
        <v>42126.556299999997</v>
      </c>
      <c r="G244" s="11">
        <v>573931.3051</v>
      </c>
      <c r="H244" s="12">
        <f t="shared" si="3"/>
        <v>4077136.7709999997</v>
      </c>
    </row>
    <row r="245" spans="1:8" ht="13.8">
      <c r="A245" s="9">
        <v>240</v>
      </c>
      <c r="B245" s="10" t="s">
        <v>101</v>
      </c>
      <c r="C245" s="10" t="s">
        <v>639</v>
      </c>
      <c r="D245" s="11">
        <v>2820317.9098</v>
      </c>
      <c r="E245" s="11">
        <v>215767.2769</v>
      </c>
      <c r="F245" s="11">
        <v>36953.740899999997</v>
      </c>
      <c r="G245" s="11">
        <v>503456.97950000002</v>
      </c>
      <c r="H245" s="12">
        <f t="shared" si="3"/>
        <v>3576495.9071</v>
      </c>
    </row>
    <row r="246" spans="1:8" ht="13.8">
      <c r="A246" s="9">
        <v>241</v>
      </c>
      <c r="B246" s="10" t="s">
        <v>101</v>
      </c>
      <c r="C246" s="10" t="s">
        <v>641</v>
      </c>
      <c r="D246" s="11">
        <v>2313043.6488999999</v>
      </c>
      <c r="E246" s="11">
        <v>176958.46549999999</v>
      </c>
      <c r="F246" s="11">
        <v>30307.0854</v>
      </c>
      <c r="G246" s="11">
        <v>412903.08620000002</v>
      </c>
      <c r="H246" s="12">
        <f t="shared" si="3"/>
        <v>2933212.2860000003</v>
      </c>
    </row>
    <row r="247" spans="1:8" ht="13.8">
      <c r="A247" s="9">
        <v>242</v>
      </c>
      <c r="B247" s="10" t="s">
        <v>101</v>
      </c>
      <c r="C247" s="10" t="s">
        <v>643</v>
      </c>
      <c r="D247" s="11">
        <v>2878349.4668999999</v>
      </c>
      <c r="E247" s="11">
        <v>220206.9577</v>
      </c>
      <c r="F247" s="11">
        <v>37714.110200000003</v>
      </c>
      <c r="G247" s="11">
        <v>513816.23450000002</v>
      </c>
      <c r="H247" s="12">
        <f t="shared" si="3"/>
        <v>3650086.7692999998</v>
      </c>
    </row>
    <row r="248" spans="1:8" ht="13.8">
      <c r="A248" s="9">
        <v>243</v>
      </c>
      <c r="B248" s="10" t="s">
        <v>102</v>
      </c>
      <c r="C248" s="10" t="s">
        <v>647</v>
      </c>
      <c r="D248" s="11">
        <v>3382121.8695999999</v>
      </c>
      <c r="E248" s="11">
        <v>258747.86079999999</v>
      </c>
      <c r="F248" s="11">
        <v>44314.881999999998</v>
      </c>
      <c r="G248" s="11">
        <v>603745.00859999994</v>
      </c>
      <c r="H248" s="12">
        <f t="shared" si="3"/>
        <v>4288929.6210000003</v>
      </c>
    </row>
    <row r="249" spans="1:8" ht="13.8">
      <c r="A249" s="9">
        <v>244</v>
      </c>
      <c r="B249" s="10" t="s">
        <v>102</v>
      </c>
      <c r="C249" s="10" t="s">
        <v>649</v>
      </c>
      <c r="D249" s="11">
        <v>2573566.2009000001</v>
      </c>
      <c r="E249" s="11">
        <v>196889.63759999999</v>
      </c>
      <c r="F249" s="11">
        <v>33720.630700000002</v>
      </c>
      <c r="G249" s="11">
        <v>459409.1544</v>
      </c>
      <c r="H249" s="12">
        <f t="shared" si="3"/>
        <v>3263585.6236</v>
      </c>
    </row>
    <row r="250" spans="1:8" ht="13.8">
      <c r="A250" s="9">
        <v>245</v>
      </c>
      <c r="B250" s="10" t="s">
        <v>102</v>
      </c>
      <c r="C250" s="10" t="s">
        <v>651</v>
      </c>
      <c r="D250" s="11">
        <v>2453859.1867</v>
      </c>
      <c r="E250" s="11">
        <v>187731.50109999999</v>
      </c>
      <c r="F250" s="11">
        <v>32152.147199999999</v>
      </c>
      <c r="G250" s="11">
        <v>438040.1692</v>
      </c>
      <c r="H250" s="12">
        <f t="shared" si="3"/>
        <v>3111783.0041999999</v>
      </c>
    </row>
    <row r="251" spans="1:8" ht="13.8">
      <c r="A251" s="9">
        <v>246</v>
      </c>
      <c r="B251" s="10" t="s">
        <v>102</v>
      </c>
      <c r="C251" s="10" t="s">
        <v>653</v>
      </c>
      <c r="D251" s="11">
        <v>2533742.827</v>
      </c>
      <c r="E251" s="11">
        <v>193842.96650000001</v>
      </c>
      <c r="F251" s="11">
        <v>33198.837500000001</v>
      </c>
      <c r="G251" s="11">
        <v>452300.25530000002</v>
      </c>
      <c r="H251" s="12">
        <f t="shared" si="3"/>
        <v>3213084.8862999999</v>
      </c>
    </row>
    <row r="252" spans="1:8" ht="13.8">
      <c r="A252" s="9">
        <v>247</v>
      </c>
      <c r="B252" s="10" t="s">
        <v>102</v>
      </c>
      <c r="C252" s="10" t="s">
        <v>655</v>
      </c>
      <c r="D252" s="11">
        <v>2683727.4065999999</v>
      </c>
      <c r="E252" s="11">
        <v>205317.47589999999</v>
      </c>
      <c r="F252" s="11">
        <v>35164.038399999998</v>
      </c>
      <c r="G252" s="11">
        <v>479074.11050000001</v>
      </c>
      <c r="H252" s="12">
        <f t="shared" si="3"/>
        <v>3403283.0313999997</v>
      </c>
    </row>
    <row r="253" spans="1:8" ht="13.8">
      <c r="A253" s="9">
        <v>248</v>
      </c>
      <c r="B253" s="10" t="s">
        <v>102</v>
      </c>
      <c r="C253" s="10" t="s">
        <v>657</v>
      </c>
      <c r="D253" s="11">
        <v>2735813.898</v>
      </c>
      <c r="E253" s="11">
        <v>209302.33180000001</v>
      </c>
      <c r="F253" s="11">
        <v>35846.511400000003</v>
      </c>
      <c r="G253" s="11">
        <v>488372.10759999999</v>
      </c>
      <c r="H253" s="12">
        <f t="shared" si="3"/>
        <v>3469334.8487999998</v>
      </c>
    </row>
    <row r="254" spans="1:8" ht="13.8">
      <c r="A254" s="9">
        <v>249</v>
      </c>
      <c r="B254" s="10" t="s">
        <v>102</v>
      </c>
      <c r="C254" s="10" t="s">
        <v>659</v>
      </c>
      <c r="D254" s="11">
        <v>2254327.6401</v>
      </c>
      <c r="E254" s="11">
        <v>172466.42110000001</v>
      </c>
      <c r="F254" s="11">
        <v>29537.748</v>
      </c>
      <c r="G254" s="11">
        <v>402421.64919999999</v>
      </c>
      <c r="H254" s="12">
        <f t="shared" si="3"/>
        <v>2858753.4583999999</v>
      </c>
    </row>
    <row r="255" spans="1:8" ht="13.8">
      <c r="A255" s="9">
        <v>250</v>
      </c>
      <c r="B255" s="10" t="s">
        <v>102</v>
      </c>
      <c r="C255" s="10" t="s">
        <v>661</v>
      </c>
      <c r="D255" s="11">
        <v>2777151.3149000001</v>
      </c>
      <c r="E255" s="11">
        <v>212464.83410000001</v>
      </c>
      <c r="F255" s="11">
        <v>36388.142599999999</v>
      </c>
      <c r="G255" s="11">
        <v>495751.27960000001</v>
      </c>
      <c r="H255" s="12">
        <f t="shared" si="3"/>
        <v>3521755.5712000001</v>
      </c>
    </row>
    <row r="256" spans="1:8" ht="13.8">
      <c r="A256" s="9">
        <v>251</v>
      </c>
      <c r="B256" s="10" t="s">
        <v>102</v>
      </c>
      <c r="C256" s="10" t="s">
        <v>663</v>
      </c>
      <c r="D256" s="11">
        <v>2971441.5207000002</v>
      </c>
      <c r="E256" s="11">
        <v>227328.92739999999</v>
      </c>
      <c r="F256" s="11">
        <v>38933.866199999997</v>
      </c>
      <c r="G256" s="11">
        <v>530434.16399999999</v>
      </c>
      <c r="H256" s="12">
        <f t="shared" si="3"/>
        <v>3768138.4783000001</v>
      </c>
    </row>
    <row r="257" spans="1:8" ht="13.8">
      <c r="A257" s="9">
        <v>252</v>
      </c>
      <c r="B257" s="10" t="s">
        <v>102</v>
      </c>
      <c r="C257" s="10" t="s">
        <v>665</v>
      </c>
      <c r="D257" s="11">
        <v>2594720.9805000001</v>
      </c>
      <c r="E257" s="11">
        <v>198508.0754</v>
      </c>
      <c r="F257" s="11">
        <v>33997.8151</v>
      </c>
      <c r="G257" s="11">
        <v>463185.50929999998</v>
      </c>
      <c r="H257" s="12">
        <f t="shared" si="3"/>
        <v>3290412.3802999998</v>
      </c>
    </row>
    <row r="258" spans="1:8" ht="13.8">
      <c r="A258" s="9">
        <v>253</v>
      </c>
      <c r="B258" s="10" t="s">
        <v>102</v>
      </c>
      <c r="C258" s="10" t="s">
        <v>667</v>
      </c>
      <c r="D258" s="11">
        <v>2780671.3541000001</v>
      </c>
      <c r="E258" s="11">
        <v>212734.13329999999</v>
      </c>
      <c r="F258" s="11">
        <v>36434.264600000002</v>
      </c>
      <c r="G258" s="11">
        <v>496379.64429999999</v>
      </c>
      <c r="H258" s="12">
        <f t="shared" si="3"/>
        <v>3526219.3962999997</v>
      </c>
    </row>
    <row r="259" spans="1:8" ht="13.8">
      <c r="A259" s="9">
        <v>254</v>
      </c>
      <c r="B259" s="10" t="s">
        <v>102</v>
      </c>
      <c r="C259" s="10" t="s">
        <v>669</v>
      </c>
      <c r="D259" s="11">
        <v>1951364.7267</v>
      </c>
      <c r="E259" s="11">
        <v>149288.3664</v>
      </c>
      <c r="F259" s="11">
        <v>25568.119900000002</v>
      </c>
      <c r="G259" s="11">
        <v>348339.52149999997</v>
      </c>
      <c r="H259" s="12">
        <f t="shared" si="3"/>
        <v>2474560.7344999998</v>
      </c>
    </row>
    <row r="260" spans="1:8" ht="13.8">
      <c r="A260" s="9">
        <v>255</v>
      </c>
      <c r="B260" s="10" t="s">
        <v>102</v>
      </c>
      <c r="C260" s="10" t="s">
        <v>671</v>
      </c>
      <c r="D260" s="11">
        <v>2473223.1140999999</v>
      </c>
      <c r="E260" s="11">
        <v>189212.93049999999</v>
      </c>
      <c r="F260" s="11">
        <v>32405.866699999999</v>
      </c>
      <c r="G260" s="11">
        <v>441496.83779999998</v>
      </c>
      <c r="H260" s="12">
        <f t="shared" si="3"/>
        <v>3136338.7490999997</v>
      </c>
    </row>
    <row r="261" spans="1:8" ht="13.8">
      <c r="A261" s="9">
        <v>256</v>
      </c>
      <c r="B261" s="10" t="s">
        <v>102</v>
      </c>
      <c r="C261" s="10" t="s">
        <v>673</v>
      </c>
      <c r="D261" s="11">
        <v>2413462.9701</v>
      </c>
      <c r="E261" s="11">
        <v>184641.0049</v>
      </c>
      <c r="F261" s="11">
        <v>31622.848300000001</v>
      </c>
      <c r="G261" s="11">
        <v>430829.01150000002</v>
      </c>
      <c r="H261" s="12">
        <f t="shared" si="3"/>
        <v>3060555.8348000003</v>
      </c>
    </row>
    <row r="262" spans="1:8" ht="13.8">
      <c r="A262" s="9">
        <v>257</v>
      </c>
      <c r="B262" s="10" t="s">
        <v>102</v>
      </c>
      <c r="C262" s="10" t="s">
        <v>675</v>
      </c>
      <c r="D262" s="11">
        <v>2588471.5906000002</v>
      </c>
      <c r="E262" s="11">
        <v>198029.96840000001</v>
      </c>
      <c r="F262" s="11">
        <v>33915.931299999997</v>
      </c>
      <c r="G262" s="11">
        <v>462069.92619999999</v>
      </c>
      <c r="H262" s="12">
        <f t="shared" si="3"/>
        <v>3282487.4165000003</v>
      </c>
    </row>
    <row r="263" spans="1:8" ht="13.8">
      <c r="A263" s="9">
        <v>258</v>
      </c>
      <c r="B263" s="10" t="s">
        <v>102</v>
      </c>
      <c r="C263" s="10" t="s">
        <v>677</v>
      </c>
      <c r="D263" s="11">
        <v>2516196.2781000002</v>
      </c>
      <c r="E263" s="11">
        <v>192500.57490000001</v>
      </c>
      <c r="F263" s="11">
        <v>32968.9306</v>
      </c>
      <c r="G263" s="11">
        <v>449168.00819999998</v>
      </c>
      <c r="H263" s="12">
        <f t="shared" ref="H263:H326" si="4">D263+E263+F263+G263</f>
        <v>3190833.7918000002</v>
      </c>
    </row>
    <row r="264" spans="1:8" ht="13.8">
      <c r="A264" s="9">
        <v>259</v>
      </c>
      <c r="B264" s="10" t="s">
        <v>103</v>
      </c>
      <c r="C264" s="10" t="s">
        <v>681</v>
      </c>
      <c r="D264" s="11">
        <v>3151969.1469000001</v>
      </c>
      <c r="E264" s="11">
        <v>241140.1202</v>
      </c>
      <c r="F264" s="11">
        <v>41299.263099999996</v>
      </c>
      <c r="G264" s="11">
        <v>562660.28049999999</v>
      </c>
      <c r="H264" s="12">
        <f t="shared" si="4"/>
        <v>3997068.8106999998</v>
      </c>
    </row>
    <row r="265" spans="1:8" ht="13.8">
      <c r="A265" s="9">
        <v>260</v>
      </c>
      <c r="B265" s="10" t="s">
        <v>103</v>
      </c>
      <c r="C265" s="10" t="s">
        <v>683</v>
      </c>
      <c r="D265" s="11">
        <v>2655760.5292000002</v>
      </c>
      <c r="E265" s="11">
        <v>203177.88130000001</v>
      </c>
      <c r="F265" s="11">
        <v>34797.597199999997</v>
      </c>
      <c r="G265" s="11">
        <v>474081.7231</v>
      </c>
      <c r="H265" s="12">
        <f t="shared" si="4"/>
        <v>3367817.7308000005</v>
      </c>
    </row>
    <row r="266" spans="1:8" ht="13.8">
      <c r="A266" s="9">
        <v>261</v>
      </c>
      <c r="B266" s="10" t="s">
        <v>103</v>
      </c>
      <c r="C266" s="10" t="s">
        <v>685</v>
      </c>
      <c r="D266" s="11">
        <v>3594853.3582000001</v>
      </c>
      <c r="E266" s="11">
        <v>275022.79700000002</v>
      </c>
      <c r="F266" s="11">
        <v>47102.235999999997</v>
      </c>
      <c r="G266" s="11">
        <v>641719.85979999998</v>
      </c>
      <c r="H266" s="12">
        <f t="shared" si="4"/>
        <v>4558698.2510000002</v>
      </c>
    </row>
    <row r="267" spans="1:8" ht="13.8">
      <c r="A267" s="9">
        <v>262</v>
      </c>
      <c r="B267" s="10" t="s">
        <v>103</v>
      </c>
      <c r="C267" s="10" t="s">
        <v>687</v>
      </c>
      <c r="D267" s="11">
        <v>3379294.2108</v>
      </c>
      <c r="E267" s="11">
        <v>258531.53200000001</v>
      </c>
      <c r="F267" s="11">
        <v>44277.8321</v>
      </c>
      <c r="G267" s="11">
        <v>603240.24120000005</v>
      </c>
      <c r="H267" s="12">
        <f t="shared" si="4"/>
        <v>4285343.8161000004</v>
      </c>
    </row>
    <row r="268" spans="1:8" ht="13.8">
      <c r="A268" s="9">
        <v>263</v>
      </c>
      <c r="B268" s="10" t="s">
        <v>103</v>
      </c>
      <c r="C268" s="10" t="s">
        <v>689</v>
      </c>
      <c r="D268" s="11">
        <v>3267388.3332000002</v>
      </c>
      <c r="E268" s="11">
        <v>249970.2182</v>
      </c>
      <c r="F268" s="11">
        <v>42811.5645</v>
      </c>
      <c r="G268" s="11">
        <v>583263.84250000003</v>
      </c>
      <c r="H268" s="12">
        <f t="shared" si="4"/>
        <v>4143433.9583999999</v>
      </c>
    </row>
    <row r="269" spans="1:8" ht="13.8">
      <c r="A269" s="9">
        <v>264</v>
      </c>
      <c r="B269" s="10" t="s">
        <v>103</v>
      </c>
      <c r="C269" s="10" t="s">
        <v>691</v>
      </c>
      <c r="D269" s="11">
        <v>3141490.2423</v>
      </c>
      <c r="E269" s="11">
        <v>240338.43590000001</v>
      </c>
      <c r="F269" s="11">
        <v>41161.961300000003</v>
      </c>
      <c r="G269" s="11">
        <v>560789.68370000005</v>
      </c>
      <c r="H269" s="12">
        <f t="shared" si="4"/>
        <v>3983780.3232</v>
      </c>
    </row>
    <row r="270" spans="1:8" ht="13.8">
      <c r="A270" s="9">
        <v>265</v>
      </c>
      <c r="B270" s="10" t="s">
        <v>103</v>
      </c>
      <c r="C270" s="10" t="s">
        <v>693</v>
      </c>
      <c r="D270" s="11">
        <v>3171918.4506999999</v>
      </c>
      <c r="E270" s="11">
        <v>242666.33360000001</v>
      </c>
      <c r="F270" s="11">
        <v>41560.652499999997</v>
      </c>
      <c r="G270" s="11">
        <v>566221.44510000001</v>
      </c>
      <c r="H270" s="12">
        <f t="shared" si="4"/>
        <v>4022366.8818999999</v>
      </c>
    </row>
    <row r="271" spans="1:8" ht="13.8">
      <c r="A271" s="9">
        <v>266</v>
      </c>
      <c r="B271" s="10" t="s">
        <v>103</v>
      </c>
      <c r="C271" s="10" t="s">
        <v>695</v>
      </c>
      <c r="D271" s="11">
        <v>3433022.1431999998</v>
      </c>
      <c r="E271" s="11">
        <v>262641.9656</v>
      </c>
      <c r="F271" s="11">
        <v>44981.812299999998</v>
      </c>
      <c r="G271" s="11">
        <v>612831.25309999997</v>
      </c>
      <c r="H271" s="12">
        <f t="shared" si="4"/>
        <v>4353477.1741999993</v>
      </c>
    </row>
    <row r="272" spans="1:8" ht="13.8">
      <c r="A272" s="9">
        <v>267</v>
      </c>
      <c r="B272" s="10" t="s">
        <v>103</v>
      </c>
      <c r="C272" s="10" t="s">
        <v>697</v>
      </c>
      <c r="D272" s="11">
        <v>3123797.2927999999</v>
      </c>
      <c r="E272" s="11">
        <v>238984.84400000001</v>
      </c>
      <c r="F272" s="11">
        <v>40930.136100000003</v>
      </c>
      <c r="G272" s="11">
        <v>557631.30260000005</v>
      </c>
      <c r="H272" s="12">
        <f t="shared" si="4"/>
        <v>3961343.5755000003</v>
      </c>
    </row>
    <row r="273" spans="1:8" ht="13.8">
      <c r="A273" s="9">
        <v>268</v>
      </c>
      <c r="B273" s="10" t="s">
        <v>103</v>
      </c>
      <c r="C273" s="10" t="s">
        <v>699</v>
      </c>
      <c r="D273" s="11">
        <v>2921273.7333999998</v>
      </c>
      <c r="E273" s="11">
        <v>223490.86120000001</v>
      </c>
      <c r="F273" s="11">
        <v>38276.5334</v>
      </c>
      <c r="G273" s="11">
        <v>521478.67619999999</v>
      </c>
      <c r="H273" s="12">
        <f t="shared" si="4"/>
        <v>3704519.8042000001</v>
      </c>
    </row>
    <row r="274" spans="1:8" ht="13.8">
      <c r="A274" s="9">
        <v>269</v>
      </c>
      <c r="B274" s="10" t="s">
        <v>103</v>
      </c>
      <c r="C274" s="10" t="s">
        <v>701</v>
      </c>
      <c r="D274" s="11">
        <v>3058377.2315000002</v>
      </c>
      <c r="E274" s="11">
        <v>233979.9087</v>
      </c>
      <c r="F274" s="11">
        <v>40072.957600000002</v>
      </c>
      <c r="G274" s="11">
        <v>545953.12029999995</v>
      </c>
      <c r="H274" s="12">
        <f t="shared" si="4"/>
        <v>3878383.2181000002</v>
      </c>
    </row>
    <row r="275" spans="1:8" ht="13.8">
      <c r="A275" s="9">
        <v>270</v>
      </c>
      <c r="B275" s="10" t="s">
        <v>103</v>
      </c>
      <c r="C275" s="10" t="s">
        <v>703</v>
      </c>
      <c r="D275" s="11">
        <v>2969469.8898</v>
      </c>
      <c r="E275" s="11">
        <v>227178.08859999999</v>
      </c>
      <c r="F275" s="11">
        <v>38908.032599999999</v>
      </c>
      <c r="G275" s="11">
        <v>530082.20680000004</v>
      </c>
      <c r="H275" s="12">
        <f t="shared" si="4"/>
        <v>3765638.2177999998</v>
      </c>
    </row>
    <row r="276" spans="1:8" ht="13.8">
      <c r="A276" s="9">
        <v>271</v>
      </c>
      <c r="B276" s="10" t="s">
        <v>103</v>
      </c>
      <c r="C276" s="10" t="s">
        <v>705</v>
      </c>
      <c r="D276" s="11">
        <v>3845851.9668999999</v>
      </c>
      <c r="E276" s="11">
        <v>294225.34370000003</v>
      </c>
      <c r="F276" s="11">
        <v>50390.991999999998</v>
      </c>
      <c r="G276" s="11">
        <v>686525.80200000003</v>
      </c>
      <c r="H276" s="12">
        <f t="shared" si="4"/>
        <v>4876994.1046000002</v>
      </c>
    </row>
    <row r="277" spans="1:8" ht="13.8">
      <c r="A277" s="9">
        <v>272</v>
      </c>
      <c r="B277" s="10" t="s">
        <v>103</v>
      </c>
      <c r="C277" s="10" t="s">
        <v>706</v>
      </c>
      <c r="D277" s="11">
        <v>2638795.4067000002</v>
      </c>
      <c r="E277" s="11">
        <v>201879.97150000001</v>
      </c>
      <c r="F277" s="11">
        <v>34575.308499999999</v>
      </c>
      <c r="G277" s="11">
        <v>471053.26689999999</v>
      </c>
      <c r="H277" s="12">
        <f t="shared" si="4"/>
        <v>3346303.9536000001</v>
      </c>
    </row>
    <row r="278" spans="1:8" ht="13.8">
      <c r="A278" s="9">
        <v>273</v>
      </c>
      <c r="B278" s="10" t="s">
        <v>103</v>
      </c>
      <c r="C278" s="10" t="s">
        <v>708</v>
      </c>
      <c r="D278" s="11">
        <v>2920719.7741999999</v>
      </c>
      <c r="E278" s="11">
        <v>223448.48079999999</v>
      </c>
      <c r="F278" s="11">
        <v>38269.275099999999</v>
      </c>
      <c r="G278" s="11">
        <v>521379.78860000003</v>
      </c>
      <c r="H278" s="12">
        <f t="shared" si="4"/>
        <v>3703817.3187000002</v>
      </c>
    </row>
    <row r="279" spans="1:8" ht="13.8">
      <c r="A279" s="9">
        <v>274</v>
      </c>
      <c r="B279" s="10" t="s">
        <v>103</v>
      </c>
      <c r="C279" s="10" t="s">
        <v>710</v>
      </c>
      <c r="D279" s="11">
        <v>3316438.3596000001</v>
      </c>
      <c r="E279" s="11">
        <v>253722.77059999999</v>
      </c>
      <c r="F279" s="11">
        <v>43454.251600000003</v>
      </c>
      <c r="G279" s="11">
        <v>592019.79799999995</v>
      </c>
      <c r="H279" s="12">
        <f t="shared" si="4"/>
        <v>4205635.1798</v>
      </c>
    </row>
    <row r="280" spans="1:8" ht="13.8">
      <c r="A280" s="9">
        <v>275</v>
      </c>
      <c r="B280" s="10" t="s">
        <v>103</v>
      </c>
      <c r="C280" s="10" t="s">
        <v>712</v>
      </c>
      <c r="D280" s="11">
        <v>2746469.3149000001</v>
      </c>
      <c r="E280" s="11">
        <v>210117.5202</v>
      </c>
      <c r="F280" s="11">
        <v>35986.125999999997</v>
      </c>
      <c r="G280" s="11">
        <v>490274.21370000002</v>
      </c>
      <c r="H280" s="12">
        <f t="shared" si="4"/>
        <v>3482847.1748000006</v>
      </c>
    </row>
    <row r="281" spans="1:8" ht="13.8">
      <c r="A281" s="9">
        <v>276</v>
      </c>
      <c r="B281" s="10" t="s">
        <v>104</v>
      </c>
      <c r="C281" s="10" t="s">
        <v>717</v>
      </c>
      <c r="D281" s="11">
        <v>4382040.1573999999</v>
      </c>
      <c r="E281" s="11">
        <v>335246.20360000001</v>
      </c>
      <c r="F281" s="11">
        <v>57416.4977</v>
      </c>
      <c r="G281" s="11">
        <v>782241.14170000004</v>
      </c>
      <c r="H281" s="12">
        <f t="shared" si="4"/>
        <v>5556944.0003999993</v>
      </c>
    </row>
    <row r="282" spans="1:8" ht="13.8">
      <c r="A282" s="9">
        <v>277</v>
      </c>
      <c r="B282" s="10" t="s">
        <v>104</v>
      </c>
      <c r="C282" s="10" t="s">
        <v>719</v>
      </c>
      <c r="D282" s="11">
        <v>3182379.9550999999</v>
      </c>
      <c r="E282" s="11">
        <v>243466.6868</v>
      </c>
      <c r="F282" s="11">
        <v>41697.7264</v>
      </c>
      <c r="G282" s="11">
        <v>568088.93579999998</v>
      </c>
      <c r="H282" s="12">
        <f t="shared" si="4"/>
        <v>4035633.3040999998</v>
      </c>
    </row>
    <row r="283" spans="1:8" ht="13.8">
      <c r="A283" s="9">
        <v>278</v>
      </c>
      <c r="B283" s="10" t="s">
        <v>104</v>
      </c>
      <c r="C283" s="10" t="s">
        <v>721</v>
      </c>
      <c r="D283" s="11">
        <v>3202995.5054000001</v>
      </c>
      <c r="E283" s="11">
        <v>245043.87109999999</v>
      </c>
      <c r="F283" s="11">
        <v>41967.845399999998</v>
      </c>
      <c r="G283" s="11">
        <v>571769.03249999997</v>
      </c>
      <c r="H283" s="12">
        <f t="shared" si="4"/>
        <v>4061776.2544</v>
      </c>
    </row>
    <row r="284" spans="1:8" ht="13.8">
      <c r="A284" s="9">
        <v>279</v>
      </c>
      <c r="B284" s="10" t="s">
        <v>104</v>
      </c>
      <c r="C284" s="10" t="s">
        <v>723</v>
      </c>
      <c r="D284" s="11">
        <v>3490095.8103</v>
      </c>
      <c r="E284" s="11">
        <v>267008.36339999997</v>
      </c>
      <c r="F284" s="11">
        <v>45729.630700000002</v>
      </c>
      <c r="G284" s="11">
        <v>623019.51450000005</v>
      </c>
      <c r="H284" s="12">
        <f t="shared" si="4"/>
        <v>4425853.3189000003</v>
      </c>
    </row>
    <row r="285" spans="1:8" ht="13.8">
      <c r="A285" s="9">
        <v>280</v>
      </c>
      <c r="B285" s="10" t="s">
        <v>104</v>
      </c>
      <c r="C285" s="10" t="s">
        <v>725</v>
      </c>
      <c r="D285" s="11">
        <v>3394595.8226999999</v>
      </c>
      <c r="E285" s="11">
        <v>259702.17559999999</v>
      </c>
      <c r="F285" s="11">
        <v>44478.3243</v>
      </c>
      <c r="G285" s="11">
        <v>605971.74300000002</v>
      </c>
      <c r="H285" s="12">
        <f t="shared" si="4"/>
        <v>4304748.0656000003</v>
      </c>
    </row>
    <row r="286" spans="1:8" ht="13.8">
      <c r="A286" s="9">
        <v>281</v>
      </c>
      <c r="B286" s="10" t="s">
        <v>104</v>
      </c>
      <c r="C286" s="10" t="s">
        <v>104</v>
      </c>
      <c r="D286" s="11">
        <v>3696283.6387</v>
      </c>
      <c r="E286" s="11">
        <v>282782.67950000003</v>
      </c>
      <c r="F286" s="11">
        <v>48431.2451</v>
      </c>
      <c r="G286" s="11">
        <v>659826.25210000004</v>
      </c>
      <c r="H286" s="12">
        <f t="shared" si="4"/>
        <v>4687323.8153999997</v>
      </c>
    </row>
    <row r="287" spans="1:8" ht="13.8">
      <c r="A287" s="9">
        <v>282</v>
      </c>
      <c r="B287" s="10" t="s">
        <v>104</v>
      </c>
      <c r="C287" s="10" t="s">
        <v>728</v>
      </c>
      <c r="D287" s="11">
        <v>2898227.9361</v>
      </c>
      <c r="E287" s="11">
        <v>221727.7519</v>
      </c>
      <c r="F287" s="11">
        <v>37974.571600000003</v>
      </c>
      <c r="G287" s="11">
        <v>517364.75439999998</v>
      </c>
      <c r="H287" s="12">
        <f t="shared" si="4"/>
        <v>3675295.014</v>
      </c>
    </row>
    <row r="288" spans="1:8" ht="13.8">
      <c r="A288" s="9">
        <v>283</v>
      </c>
      <c r="B288" s="10" t="s">
        <v>104</v>
      </c>
      <c r="C288" s="10" t="s">
        <v>730</v>
      </c>
      <c r="D288" s="11">
        <v>3108883.3193000001</v>
      </c>
      <c r="E288" s="11">
        <v>237843.85649999999</v>
      </c>
      <c r="F288" s="11">
        <v>40734.722999999998</v>
      </c>
      <c r="G288" s="11">
        <v>554968.99840000004</v>
      </c>
      <c r="H288" s="12">
        <f t="shared" si="4"/>
        <v>3942430.8972000005</v>
      </c>
    </row>
    <row r="289" spans="1:8" ht="13.8">
      <c r="A289" s="9">
        <v>284</v>
      </c>
      <c r="B289" s="10" t="s">
        <v>104</v>
      </c>
      <c r="C289" s="10" t="s">
        <v>732</v>
      </c>
      <c r="D289" s="11">
        <v>2834314.6076000002</v>
      </c>
      <c r="E289" s="11">
        <v>216838.08859999999</v>
      </c>
      <c r="F289" s="11">
        <v>37137.135300000002</v>
      </c>
      <c r="G289" s="11">
        <v>505955.54009999998</v>
      </c>
      <c r="H289" s="12">
        <f t="shared" si="4"/>
        <v>3594245.3716000002</v>
      </c>
    </row>
    <row r="290" spans="1:8" ht="13.8">
      <c r="A290" s="9">
        <v>285</v>
      </c>
      <c r="B290" s="10" t="s">
        <v>104</v>
      </c>
      <c r="C290" s="10" t="s">
        <v>734</v>
      </c>
      <c r="D290" s="11">
        <v>2687988.5989000001</v>
      </c>
      <c r="E290" s="11">
        <v>205643.4767</v>
      </c>
      <c r="F290" s="11">
        <v>35219.871500000001</v>
      </c>
      <c r="G290" s="11">
        <v>479834.77899999998</v>
      </c>
      <c r="H290" s="12">
        <f t="shared" si="4"/>
        <v>3408686.7261000001</v>
      </c>
    </row>
    <row r="291" spans="1:8" ht="13.8">
      <c r="A291" s="9">
        <v>286</v>
      </c>
      <c r="B291" s="10" t="s">
        <v>104</v>
      </c>
      <c r="C291" s="10" t="s">
        <v>736</v>
      </c>
      <c r="D291" s="11">
        <v>3668668.5065000001</v>
      </c>
      <c r="E291" s="11">
        <v>280669.995</v>
      </c>
      <c r="F291" s="11">
        <v>48069.412700000001</v>
      </c>
      <c r="G291" s="11">
        <v>654896.65500000003</v>
      </c>
      <c r="H291" s="12">
        <f t="shared" si="4"/>
        <v>4652304.5692000007</v>
      </c>
    </row>
    <row r="292" spans="1:8" ht="13.8">
      <c r="A292" s="9">
        <v>287</v>
      </c>
      <c r="B292" s="10" t="s">
        <v>105</v>
      </c>
      <c r="C292" s="10" t="s">
        <v>741</v>
      </c>
      <c r="D292" s="11">
        <v>2867784.1395</v>
      </c>
      <c r="E292" s="11">
        <v>219398.66159999999</v>
      </c>
      <c r="F292" s="11">
        <v>37575.676099999997</v>
      </c>
      <c r="G292" s="11">
        <v>511930.21029999998</v>
      </c>
      <c r="H292" s="12">
        <f t="shared" si="4"/>
        <v>3636688.6874999995</v>
      </c>
    </row>
    <row r="293" spans="1:8" ht="13.8">
      <c r="A293" s="9">
        <v>288</v>
      </c>
      <c r="B293" s="10" t="s">
        <v>105</v>
      </c>
      <c r="C293" s="10" t="s">
        <v>743</v>
      </c>
      <c r="D293" s="11">
        <v>2698729.4298999999</v>
      </c>
      <c r="E293" s="11">
        <v>206465.19959999999</v>
      </c>
      <c r="F293" s="11">
        <v>35360.605199999998</v>
      </c>
      <c r="G293" s="11">
        <v>481752.13250000001</v>
      </c>
      <c r="H293" s="12">
        <f t="shared" si="4"/>
        <v>3422307.3671999997</v>
      </c>
    </row>
    <row r="294" spans="1:8" ht="13.8">
      <c r="A294" s="9">
        <v>289</v>
      </c>
      <c r="B294" s="10" t="s">
        <v>105</v>
      </c>
      <c r="C294" s="10" t="s">
        <v>745</v>
      </c>
      <c r="D294" s="11">
        <v>2479294.6005000002</v>
      </c>
      <c r="E294" s="11">
        <v>189677.4271</v>
      </c>
      <c r="F294" s="11">
        <v>32485.4195</v>
      </c>
      <c r="G294" s="11">
        <v>442580.66320000001</v>
      </c>
      <c r="H294" s="12">
        <f t="shared" si="4"/>
        <v>3144038.1102999998</v>
      </c>
    </row>
    <row r="295" spans="1:8" ht="13.8">
      <c r="A295" s="9">
        <v>290</v>
      </c>
      <c r="B295" s="10" t="s">
        <v>105</v>
      </c>
      <c r="C295" s="10" t="s">
        <v>747</v>
      </c>
      <c r="D295" s="11">
        <v>2636921.0636999998</v>
      </c>
      <c r="E295" s="11">
        <v>201736.57569999999</v>
      </c>
      <c r="F295" s="11">
        <v>34550.749600000003</v>
      </c>
      <c r="G295" s="11">
        <v>470718.6765</v>
      </c>
      <c r="H295" s="12">
        <f t="shared" si="4"/>
        <v>3343927.0655</v>
      </c>
    </row>
    <row r="296" spans="1:8" ht="13.8">
      <c r="A296" s="9">
        <v>291</v>
      </c>
      <c r="B296" s="10" t="s">
        <v>105</v>
      </c>
      <c r="C296" s="10" t="s">
        <v>749</v>
      </c>
      <c r="D296" s="11">
        <v>2827587.0935999998</v>
      </c>
      <c r="E296" s="11">
        <v>216323.40289999999</v>
      </c>
      <c r="F296" s="11">
        <v>37048.986799999999</v>
      </c>
      <c r="G296" s="11">
        <v>504754.6067</v>
      </c>
      <c r="H296" s="12">
        <f t="shared" si="4"/>
        <v>3585714.09</v>
      </c>
    </row>
    <row r="297" spans="1:8" ht="13.8">
      <c r="A297" s="9">
        <v>292</v>
      </c>
      <c r="B297" s="10" t="s">
        <v>105</v>
      </c>
      <c r="C297" s="10" t="s">
        <v>751</v>
      </c>
      <c r="D297" s="11">
        <v>2837055.1932999999</v>
      </c>
      <c r="E297" s="11">
        <v>217047.75599999999</v>
      </c>
      <c r="F297" s="11">
        <v>37173.044300000001</v>
      </c>
      <c r="G297" s="11">
        <v>506444.76400000002</v>
      </c>
      <c r="H297" s="12">
        <f t="shared" si="4"/>
        <v>3597720.7576000001</v>
      </c>
    </row>
    <row r="298" spans="1:8" ht="13.8">
      <c r="A298" s="9">
        <v>293</v>
      </c>
      <c r="B298" s="10" t="s">
        <v>105</v>
      </c>
      <c r="C298" s="10" t="s">
        <v>753</v>
      </c>
      <c r="D298" s="11">
        <v>2539314.0301999999</v>
      </c>
      <c r="E298" s="11">
        <v>194269.18919999999</v>
      </c>
      <c r="F298" s="11">
        <v>33271.835200000001</v>
      </c>
      <c r="G298" s="11">
        <v>453294.77480000001</v>
      </c>
      <c r="H298" s="12">
        <f t="shared" si="4"/>
        <v>3220149.8294000002</v>
      </c>
    </row>
    <row r="299" spans="1:8" ht="13.8">
      <c r="A299" s="9">
        <v>294</v>
      </c>
      <c r="B299" s="10" t="s">
        <v>105</v>
      </c>
      <c r="C299" s="10" t="s">
        <v>755</v>
      </c>
      <c r="D299" s="11">
        <v>2689659.4742000001</v>
      </c>
      <c r="E299" s="11">
        <v>205771.3064</v>
      </c>
      <c r="F299" s="11">
        <v>35241.7644</v>
      </c>
      <c r="G299" s="11">
        <v>480133.04820000002</v>
      </c>
      <c r="H299" s="12">
        <f t="shared" si="4"/>
        <v>3410805.5932000005</v>
      </c>
    </row>
    <row r="300" spans="1:8" ht="13.8">
      <c r="A300" s="9">
        <v>295</v>
      </c>
      <c r="B300" s="10" t="s">
        <v>105</v>
      </c>
      <c r="C300" s="10" t="s">
        <v>757</v>
      </c>
      <c r="D300" s="11">
        <v>3026084.4408</v>
      </c>
      <c r="E300" s="11">
        <v>231509.36189999999</v>
      </c>
      <c r="F300" s="11">
        <v>39649.835299999999</v>
      </c>
      <c r="G300" s="11">
        <v>540188.51100000006</v>
      </c>
      <c r="H300" s="12">
        <f t="shared" si="4"/>
        <v>3837432.1489999997</v>
      </c>
    </row>
    <row r="301" spans="1:8" ht="13.8">
      <c r="A301" s="9">
        <v>296</v>
      </c>
      <c r="B301" s="10" t="s">
        <v>105</v>
      </c>
      <c r="C301" s="10" t="s">
        <v>759</v>
      </c>
      <c r="D301" s="11">
        <v>2674635.1268000002</v>
      </c>
      <c r="E301" s="11">
        <v>204621.87479999999</v>
      </c>
      <c r="F301" s="11">
        <v>35044.905100000004</v>
      </c>
      <c r="G301" s="11">
        <v>477451.04109999997</v>
      </c>
      <c r="H301" s="12">
        <f t="shared" si="4"/>
        <v>3391752.9478000002</v>
      </c>
    </row>
    <row r="302" spans="1:8" ht="13.8">
      <c r="A302" s="9">
        <v>297</v>
      </c>
      <c r="B302" s="10" t="s">
        <v>105</v>
      </c>
      <c r="C302" s="10" t="s">
        <v>761</v>
      </c>
      <c r="D302" s="11">
        <v>3299050.1757999999</v>
      </c>
      <c r="E302" s="11">
        <v>252392.49460000001</v>
      </c>
      <c r="F302" s="11">
        <v>43226.419699999999</v>
      </c>
      <c r="G302" s="11">
        <v>588915.82079999999</v>
      </c>
      <c r="H302" s="12">
        <f t="shared" si="4"/>
        <v>4183584.9108999996</v>
      </c>
    </row>
    <row r="303" spans="1:8" ht="13.8">
      <c r="A303" s="9">
        <v>298</v>
      </c>
      <c r="B303" s="10" t="s">
        <v>105</v>
      </c>
      <c r="C303" s="10" t="s">
        <v>763</v>
      </c>
      <c r="D303" s="11">
        <v>2801868.0822999999</v>
      </c>
      <c r="E303" s="11">
        <v>214355.78039999999</v>
      </c>
      <c r="F303" s="11">
        <v>36711.998599999999</v>
      </c>
      <c r="G303" s="11">
        <v>500163.48749999999</v>
      </c>
      <c r="H303" s="12">
        <f t="shared" si="4"/>
        <v>3553099.3487999998</v>
      </c>
    </row>
    <row r="304" spans="1:8" ht="13.8">
      <c r="A304" s="9">
        <v>299</v>
      </c>
      <c r="B304" s="10" t="s">
        <v>105</v>
      </c>
      <c r="C304" s="10" t="s">
        <v>765</v>
      </c>
      <c r="D304" s="11">
        <v>2531135.0811000001</v>
      </c>
      <c r="E304" s="11">
        <v>193643.462</v>
      </c>
      <c r="F304" s="11">
        <v>33164.669000000002</v>
      </c>
      <c r="G304" s="11">
        <v>451834.74469999998</v>
      </c>
      <c r="H304" s="12">
        <f t="shared" si="4"/>
        <v>3209777.9568000003</v>
      </c>
    </row>
    <row r="305" spans="1:8" ht="13.8">
      <c r="A305" s="9">
        <v>300</v>
      </c>
      <c r="B305" s="10" t="s">
        <v>105</v>
      </c>
      <c r="C305" s="10" t="s">
        <v>767</v>
      </c>
      <c r="D305" s="11">
        <v>2463206.7111999998</v>
      </c>
      <c r="E305" s="11">
        <v>188446.62959999999</v>
      </c>
      <c r="F305" s="11">
        <v>32274.624899999999</v>
      </c>
      <c r="G305" s="11">
        <v>439708.80249999999</v>
      </c>
      <c r="H305" s="12">
        <f t="shared" si="4"/>
        <v>3123636.7681999998</v>
      </c>
    </row>
    <row r="306" spans="1:8" ht="13.8">
      <c r="A306" s="9">
        <v>301</v>
      </c>
      <c r="B306" s="10" t="s">
        <v>105</v>
      </c>
      <c r="C306" s="10" t="s">
        <v>769</v>
      </c>
      <c r="D306" s="11">
        <v>2194326.7220000001</v>
      </c>
      <c r="E306" s="11">
        <v>167876.07519999999</v>
      </c>
      <c r="F306" s="11">
        <v>28751.574799999999</v>
      </c>
      <c r="G306" s="11">
        <v>391710.84210000001</v>
      </c>
      <c r="H306" s="12">
        <f t="shared" si="4"/>
        <v>2782665.2141</v>
      </c>
    </row>
    <row r="307" spans="1:8" ht="13.8">
      <c r="A307" s="9">
        <v>302</v>
      </c>
      <c r="B307" s="10" t="s">
        <v>105</v>
      </c>
      <c r="C307" s="10" t="s">
        <v>771</v>
      </c>
      <c r="D307" s="11">
        <v>2378621.5077</v>
      </c>
      <c r="E307" s="11">
        <v>181975.473</v>
      </c>
      <c r="F307" s="11">
        <v>31166.3315</v>
      </c>
      <c r="G307" s="11">
        <v>424609.43689999997</v>
      </c>
      <c r="H307" s="12">
        <f t="shared" si="4"/>
        <v>3016372.7491000001</v>
      </c>
    </row>
    <row r="308" spans="1:8" ht="13.8">
      <c r="A308" s="9">
        <v>303</v>
      </c>
      <c r="B308" s="10" t="s">
        <v>105</v>
      </c>
      <c r="C308" s="10" t="s">
        <v>773</v>
      </c>
      <c r="D308" s="11">
        <v>2792416.3281999999</v>
      </c>
      <c r="E308" s="11">
        <v>213632.6778</v>
      </c>
      <c r="F308" s="11">
        <v>36588.155299999999</v>
      </c>
      <c r="G308" s="11">
        <v>498476.24810000003</v>
      </c>
      <c r="H308" s="12">
        <f t="shared" si="4"/>
        <v>3541113.4094000002</v>
      </c>
    </row>
    <row r="309" spans="1:8" ht="13.8">
      <c r="A309" s="9">
        <v>304</v>
      </c>
      <c r="B309" s="10" t="s">
        <v>105</v>
      </c>
      <c r="C309" s="10" t="s">
        <v>775</v>
      </c>
      <c r="D309" s="11">
        <v>3022462.0898000002</v>
      </c>
      <c r="E309" s="11">
        <v>231232.23540000001</v>
      </c>
      <c r="F309" s="11">
        <v>39602.3727</v>
      </c>
      <c r="G309" s="11">
        <v>539541.88260000001</v>
      </c>
      <c r="H309" s="12">
        <f t="shared" si="4"/>
        <v>3832838.5805000006</v>
      </c>
    </row>
    <row r="310" spans="1:8" ht="13.8">
      <c r="A310" s="9">
        <v>305</v>
      </c>
      <c r="B310" s="10" t="s">
        <v>105</v>
      </c>
      <c r="C310" s="10" t="s">
        <v>777</v>
      </c>
      <c r="D310" s="11">
        <v>2648119.0603999998</v>
      </c>
      <c r="E310" s="11">
        <v>202593.2739</v>
      </c>
      <c r="F310" s="11">
        <v>34697.473400000003</v>
      </c>
      <c r="G310" s="11">
        <v>472717.63900000002</v>
      </c>
      <c r="H310" s="12">
        <f t="shared" si="4"/>
        <v>3358127.4466999997</v>
      </c>
    </row>
    <row r="311" spans="1:8" ht="13.8">
      <c r="A311" s="9">
        <v>306</v>
      </c>
      <c r="B311" s="10" t="s">
        <v>105</v>
      </c>
      <c r="C311" s="10" t="s">
        <v>779</v>
      </c>
      <c r="D311" s="11">
        <v>2352576.4092999999</v>
      </c>
      <c r="E311" s="11">
        <v>179982.90330000001</v>
      </c>
      <c r="F311" s="11">
        <v>30825.070800000001</v>
      </c>
      <c r="G311" s="11">
        <v>419960.10769999999</v>
      </c>
      <c r="H311" s="12">
        <f t="shared" si="4"/>
        <v>2983344.4910999998</v>
      </c>
    </row>
    <row r="312" spans="1:8" ht="13.8">
      <c r="A312" s="9">
        <v>307</v>
      </c>
      <c r="B312" s="10" t="s">
        <v>105</v>
      </c>
      <c r="C312" s="10" t="s">
        <v>781</v>
      </c>
      <c r="D312" s="11">
        <v>2587510.7782000001</v>
      </c>
      <c r="E312" s="11">
        <v>197956.46179999999</v>
      </c>
      <c r="F312" s="11">
        <v>33903.342100000002</v>
      </c>
      <c r="G312" s="11">
        <v>461898.41090000002</v>
      </c>
      <c r="H312" s="12">
        <f t="shared" si="4"/>
        <v>3281268.9930000002</v>
      </c>
    </row>
    <row r="313" spans="1:8" ht="13.8">
      <c r="A313" s="9">
        <v>308</v>
      </c>
      <c r="B313" s="10" t="s">
        <v>105</v>
      </c>
      <c r="C313" s="10" t="s">
        <v>783</v>
      </c>
      <c r="D313" s="11">
        <v>2517086.7866000002</v>
      </c>
      <c r="E313" s="11">
        <v>192568.7029</v>
      </c>
      <c r="F313" s="11">
        <v>32980.598599999998</v>
      </c>
      <c r="G313" s="11">
        <v>449326.97350000002</v>
      </c>
      <c r="H313" s="12">
        <f t="shared" si="4"/>
        <v>3191963.0616000001</v>
      </c>
    </row>
    <row r="314" spans="1:8" ht="13.8">
      <c r="A314" s="9">
        <v>309</v>
      </c>
      <c r="B314" s="10" t="s">
        <v>105</v>
      </c>
      <c r="C314" s="10" t="s">
        <v>785</v>
      </c>
      <c r="D314" s="11">
        <v>2434672.4748999998</v>
      </c>
      <c r="E314" s="11">
        <v>186263.62950000001</v>
      </c>
      <c r="F314" s="11">
        <v>31900.749800000001</v>
      </c>
      <c r="G314" s="11">
        <v>434615.13540000003</v>
      </c>
      <c r="H314" s="12">
        <f t="shared" si="4"/>
        <v>3087451.9895999995</v>
      </c>
    </row>
    <row r="315" spans="1:8" ht="13.8">
      <c r="A315" s="9">
        <v>310</v>
      </c>
      <c r="B315" s="10" t="s">
        <v>105</v>
      </c>
      <c r="C315" s="10" t="s">
        <v>787</v>
      </c>
      <c r="D315" s="11">
        <v>2518636.6194000002</v>
      </c>
      <c r="E315" s="11">
        <v>192687.27230000001</v>
      </c>
      <c r="F315" s="11">
        <v>33000.905599999998</v>
      </c>
      <c r="G315" s="11">
        <v>449603.63530000002</v>
      </c>
      <c r="H315" s="12">
        <f t="shared" si="4"/>
        <v>3193928.4326000004</v>
      </c>
    </row>
    <row r="316" spans="1:8" ht="13.8">
      <c r="A316" s="9">
        <v>311</v>
      </c>
      <c r="B316" s="10" t="s">
        <v>105</v>
      </c>
      <c r="C316" s="10" t="s">
        <v>789</v>
      </c>
      <c r="D316" s="11">
        <v>2541701.9844</v>
      </c>
      <c r="E316" s="11">
        <v>194451.8786</v>
      </c>
      <c r="F316" s="11">
        <v>33303.123899999999</v>
      </c>
      <c r="G316" s="11">
        <v>453721.0502</v>
      </c>
      <c r="H316" s="12">
        <f t="shared" si="4"/>
        <v>3223178.0370999998</v>
      </c>
    </row>
    <row r="317" spans="1:8" ht="13.8">
      <c r="A317" s="9">
        <v>312</v>
      </c>
      <c r="B317" s="10" t="s">
        <v>105</v>
      </c>
      <c r="C317" s="10" t="s">
        <v>791</v>
      </c>
      <c r="D317" s="11">
        <v>2703938.8640999999</v>
      </c>
      <c r="E317" s="11">
        <v>206863.74530000001</v>
      </c>
      <c r="F317" s="11">
        <v>35428.862800000003</v>
      </c>
      <c r="G317" s="11">
        <v>482682.0723</v>
      </c>
      <c r="H317" s="12">
        <f t="shared" si="4"/>
        <v>3428913.5444999998</v>
      </c>
    </row>
    <row r="318" spans="1:8" ht="13.8">
      <c r="A318" s="9">
        <v>313</v>
      </c>
      <c r="B318" s="10" t="s">
        <v>105</v>
      </c>
      <c r="C318" s="10" t="s">
        <v>793</v>
      </c>
      <c r="D318" s="11">
        <v>2418902.1992000001</v>
      </c>
      <c r="E318" s="11">
        <v>185057.13089999999</v>
      </c>
      <c r="F318" s="11">
        <v>31694.1168</v>
      </c>
      <c r="G318" s="11">
        <v>431799.97220000002</v>
      </c>
      <c r="H318" s="12">
        <f t="shared" si="4"/>
        <v>3067453.4191000001</v>
      </c>
    </row>
    <row r="319" spans="1:8" ht="13.8">
      <c r="A319" s="9">
        <v>314</v>
      </c>
      <c r="B319" s="10" t="s">
        <v>106</v>
      </c>
      <c r="C319" s="10" t="s">
        <v>798</v>
      </c>
      <c r="D319" s="11">
        <v>2526006.7785</v>
      </c>
      <c r="E319" s="11">
        <v>193251.12330000001</v>
      </c>
      <c r="F319" s="11">
        <v>33097.474499999997</v>
      </c>
      <c r="G319" s="11">
        <v>450919.28769999999</v>
      </c>
      <c r="H319" s="12">
        <f t="shared" si="4"/>
        <v>3203274.6639999999</v>
      </c>
    </row>
    <row r="320" spans="1:8" ht="13.8">
      <c r="A320" s="9">
        <v>315</v>
      </c>
      <c r="B320" s="10" t="s">
        <v>106</v>
      </c>
      <c r="C320" s="10" t="s">
        <v>800</v>
      </c>
      <c r="D320" s="11">
        <v>2987536.594</v>
      </c>
      <c r="E320" s="11">
        <v>228560.2745</v>
      </c>
      <c r="F320" s="11">
        <v>39144.7549</v>
      </c>
      <c r="G320" s="11">
        <v>533307.30720000004</v>
      </c>
      <c r="H320" s="12">
        <f t="shared" si="4"/>
        <v>3788548.9306000001</v>
      </c>
    </row>
    <row r="321" spans="1:8" ht="13.8">
      <c r="A321" s="9">
        <v>316</v>
      </c>
      <c r="B321" s="10" t="s">
        <v>106</v>
      </c>
      <c r="C321" s="10" t="s">
        <v>802</v>
      </c>
      <c r="D321" s="11">
        <v>3707614.3894000002</v>
      </c>
      <c r="E321" s="11">
        <v>283649.53399999999</v>
      </c>
      <c r="F321" s="11">
        <v>48579.708400000003</v>
      </c>
      <c r="G321" s="11">
        <v>661848.91260000004</v>
      </c>
      <c r="H321" s="12">
        <f t="shared" si="4"/>
        <v>4701692.5444</v>
      </c>
    </row>
    <row r="322" spans="1:8" ht="13.8">
      <c r="A322" s="9">
        <v>317</v>
      </c>
      <c r="B322" s="10" t="s">
        <v>106</v>
      </c>
      <c r="C322" s="10" t="s">
        <v>804</v>
      </c>
      <c r="D322" s="11">
        <v>2804376.8717</v>
      </c>
      <c r="E322" s="11">
        <v>214547.71429999999</v>
      </c>
      <c r="F322" s="11">
        <v>36744.870499999997</v>
      </c>
      <c r="G322" s="11">
        <v>500611.3333</v>
      </c>
      <c r="H322" s="12">
        <f t="shared" si="4"/>
        <v>3556280.7898000004</v>
      </c>
    </row>
    <row r="323" spans="1:8" ht="13.8">
      <c r="A323" s="9">
        <v>318</v>
      </c>
      <c r="B323" s="10" t="s">
        <v>106</v>
      </c>
      <c r="C323" s="10" t="s">
        <v>806</v>
      </c>
      <c r="D323" s="11">
        <v>2406399.9920000001</v>
      </c>
      <c r="E323" s="11">
        <v>184100.65460000001</v>
      </c>
      <c r="F323" s="11">
        <v>31530.3043</v>
      </c>
      <c r="G323" s="11">
        <v>429568.19420000003</v>
      </c>
      <c r="H323" s="12">
        <f t="shared" si="4"/>
        <v>3051599.1451000003</v>
      </c>
    </row>
    <row r="324" spans="1:8" ht="13.8">
      <c r="A324" s="9">
        <v>319</v>
      </c>
      <c r="B324" s="10" t="s">
        <v>106</v>
      </c>
      <c r="C324" s="10" t="s">
        <v>808</v>
      </c>
      <c r="D324" s="11">
        <v>2360614.4887000001</v>
      </c>
      <c r="E324" s="11">
        <v>180597.85329999999</v>
      </c>
      <c r="F324" s="11">
        <v>30930.391199999998</v>
      </c>
      <c r="G324" s="11">
        <v>421394.99099999998</v>
      </c>
      <c r="H324" s="12">
        <f t="shared" si="4"/>
        <v>2993537.7242000001</v>
      </c>
    </row>
    <row r="325" spans="1:8" ht="13.8">
      <c r="A325" s="9">
        <v>320</v>
      </c>
      <c r="B325" s="10" t="s">
        <v>106</v>
      </c>
      <c r="C325" s="10" t="s">
        <v>810</v>
      </c>
      <c r="D325" s="11">
        <v>3313654.6642</v>
      </c>
      <c r="E325" s="11">
        <v>253509.8051</v>
      </c>
      <c r="F325" s="11">
        <v>43417.777699999999</v>
      </c>
      <c r="G325" s="11">
        <v>591522.87849999999</v>
      </c>
      <c r="H325" s="12">
        <f t="shared" si="4"/>
        <v>4202105.1255000001</v>
      </c>
    </row>
    <row r="326" spans="1:8" ht="13.8">
      <c r="A326" s="9">
        <v>321</v>
      </c>
      <c r="B326" s="10" t="s">
        <v>106</v>
      </c>
      <c r="C326" s="10" t="s">
        <v>812</v>
      </c>
      <c r="D326" s="11">
        <v>2781047.6482000002</v>
      </c>
      <c r="E326" s="11">
        <v>212762.9215</v>
      </c>
      <c r="F326" s="11">
        <v>36439.195</v>
      </c>
      <c r="G326" s="11">
        <v>496446.81689999998</v>
      </c>
      <c r="H326" s="12">
        <f t="shared" si="4"/>
        <v>3526696.5816000002</v>
      </c>
    </row>
    <row r="327" spans="1:8" ht="13.8">
      <c r="A327" s="9">
        <v>322</v>
      </c>
      <c r="B327" s="10" t="s">
        <v>106</v>
      </c>
      <c r="C327" s="10" t="s">
        <v>814</v>
      </c>
      <c r="D327" s="11">
        <v>2436013.1773000001</v>
      </c>
      <c r="E327" s="11">
        <v>186366.19940000001</v>
      </c>
      <c r="F327" s="11">
        <v>31918.316599999998</v>
      </c>
      <c r="G327" s="11">
        <v>434854.46519999998</v>
      </c>
      <c r="H327" s="12">
        <f t="shared" ref="H327:H390" si="5">D327+E327+F327+G327</f>
        <v>3089152.1584999999</v>
      </c>
    </row>
    <row r="328" spans="1:8" ht="13.8">
      <c r="A328" s="9">
        <v>323</v>
      </c>
      <c r="B328" s="10" t="s">
        <v>106</v>
      </c>
      <c r="C328" s="10" t="s">
        <v>816</v>
      </c>
      <c r="D328" s="11">
        <v>2573515.3245999999</v>
      </c>
      <c r="E328" s="11">
        <v>196885.74530000001</v>
      </c>
      <c r="F328" s="11">
        <v>33719.964099999997</v>
      </c>
      <c r="G328" s="11">
        <v>459400.0724</v>
      </c>
      <c r="H328" s="12">
        <f t="shared" si="5"/>
        <v>3263521.1063999999</v>
      </c>
    </row>
    <row r="329" spans="1:8" ht="13.8">
      <c r="A329" s="9">
        <v>324</v>
      </c>
      <c r="B329" s="10" t="s">
        <v>106</v>
      </c>
      <c r="C329" s="10" t="s">
        <v>818</v>
      </c>
      <c r="D329" s="11">
        <v>3579909.1379</v>
      </c>
      <c r="E329" s="11">
        <v>273879.49550000002</v>
      </c>
      <c r="F329" s="11">
        <v>46906.426500000001</v>
      </c>
      <c r="G329" s="11">
        <v>639052.15619999997</v>
      </c>
      <c r="H329" s="12">
        <f t="shared" si="5"/>
        <v>4539747.2160999998</v>
      </c>
    </row>
    <row r="330" spans="1:8" ht="13.8">
      <c r="A330" s="9">
        <v>325</v>
      </c>
      <c r="B330" s="10" t="s">
        <v>106</v>
      </c>
      <c r="C330" s="10" t="s">
        <v>820</v>
      </c>
      <c r="D330" s="11">
        <v>2646854.3155</v>
      </c>
      <c r="E330" s="11">
        <v>202496.51509999999</v>
      </c>
      <c r="F330" s="11">
        <v>34680.901899999997</v>
      </c>
      <c r="G330" s="11">
        <v>472491.86849999998</v>
      </c>
      <c r="H330" s="12">
        <f t="shared" si="5"/>
        <v>3356523.6009999998</v>
      </c>
    </row>
    <row r="331" spans="1:8" ht="13.8">
      <c r="A331" s="9">
        <v>326</v>
      </c>
      <c r="B331" s="10" t="s">
        <v>106</v>
      </c>
      <c r="C331" s="10" t="s">
        <v>822</v>
      </c>
      <c r="D331" s="11">
        <v>2234376.4863999998</v>
      </c>
      <c r="E331" s="11">
        <v>170940.0662</v>
      </c>
      <c r="F331" s="11">
        <v>29276.334299999999</v>
      </c>
      <c r="G331" s="11">
        <v>398860.1544</v>
      </c>
      <c r="H331" s="12">
        <f t="shared" si="5"/>
        <v>2833453.0413000002</v>
      </c>
    </row>
    <row r="332" spans="1:8" ht="13.8">
      <c r="A332" s="9">
        <v>327</v>
      </c>
      <c r="B332" s="10" t="s">
        <v>106</v>
      </c>
      <c r="C332" s="10" t="s">
        <v>824</v>
      </c>
      <c r="D332" s="11">
        <v>3071079.1806000001</v>
      </c>
      <c r="E332" s="11">
        <v>234951.66620000001</v>
      </c>
      <c r="F332" s="11">
        <v>40239.387199999997</v>
      </c>
      <c r="G332" s="11">
        <v>548220.55440000002</v>
      </c>
      <c r="H332" s="12">
        <f t="shared" si="5"/>
        <v>3894490.7884</v>
      </c>
    </row>
    <row r="333" spans="1:8" ht="13.8">
      <c r="A333" s="9">
        <v>328</v>
      </c>
      <c r="B333" s="10" t="s">
        <v>106</v>
      </c>
      <c r="C333" s="10" t="s">
        <v>826</v>
      </c>
      <c r="D333" s="11">
        <v>3454177.8717</v>
      </c>
      <c r="E333" s="11">
        <v>264260.47600000002</v>
      </c>
      <c r="F333" s="11">
        <v>45259.0092</v>
      </c>
      <c r="G333" s="11">
        <v>616607.77740000002</v>
      </c>
      <c r="H333" s="12">
        <f t="shared" si="5"/>
        <v>4380305.1343</v>
      </c>
    </row>
    <row r="334" spans="1:8" ht="13.8">
      <c r="A334" s="9">
        <v>329</v>
      </c>
      <c r="B334" s="10" t="s">
        <v>106</v>
      </c>
      <c r="C334" s="10" t="s">
        <v>828</v>
      </c>
      <c r="D334" s="11">
        <v>2531579.7640999998</v>
      </c>
      <c r="E334" s="11">
        <v>193677.4823</v>
      </c>
      <c r="F334" s="11">
        <v>33170.495600000002</v>
      </c>
      <c r="G334" s="11">
        <v>451914.12540000002</v>
      </c>
      <c r="H334" s="12">
        <f t="shared" si="5"/>
        <v>3210341.8673999999</v>
      </c>
    </row>
    <row r="335" spans="1:8" ht="13.8">
      <c r="A335" s="9">
        <v>330</v>
      </c>
      <c r="B335" s="10" t="s">
        <v>106</v>
      </c>
      <c r="C335" s="10" t="s">
        <v>830</v>
      </c>
      <c r="D335" s="11">
        <v>2678891.2798000001</v>
      </c>
      <c r="E335" s="11">
        <v>204947.49</v>
      </c>
      <c r="F335" s="11">
        <v>35100.672200000001</v>
      </c>
      <c r="G335" s="11">
        <v>478210.81</v>
      </c>
      <c r="H335" s="12">
        <f t="shared" si="5"/>
        <v>3397150.2519999999</v>
      </c>
    </row>
    <row r="336" spans="1:8" ht="13.8">
      <c r="A336" s="9">
        <v>331</v>
      </c>
      <c r="B336" s="10" t="s">
        <v>106</v>
      </c>
      <c r="C336" s="10" t="s">
        <v>832</v>
      </c>
      <c r="D336" s="11">
        <v>2794036.7733</v>
      </c>
      <c r="E336" s="11">
        <v>213756.64929999999</v>
      </c>
      <c r="F336" s="11">
        <v>36609.387499999997</v>
      </c>
      <c r="G336" s="11">
        <v>498765.51490000001</v>
      </c>
      <c r="H336" s="12">
        <f t="shared" si="5"/>
        <v>3543168.3250000002</v>
      </c>
    </row>
    <row r="337" spans="1:8" ht="13.8">
      <c r="A337" s="9">
        <v>332</v>
      </c>
      <c r="B337" s="10" t="s">
        <v>106</v>
      </c>
      <c r="C337" s="10" t="s">
        <v>834</v>
      </c>
      <c r="D337" s="11">
        <v>2886649.5684000002</v>
      </c>
      <c r="E337" s="11">
        <v>220841.95360000001</v>
      </c>
      <c r="F337" s="11">
        <v>37822.863899999997</v>
      </c>
      <c r="G337" s="11">
        <v>515297.89159999997</v>
      </c>
      <c r="H337" s="12">
        <f t="shared" si="5"/>
        <v>3660612.2774999999</v>
      </c>
    </row>
    <row r="338" spans="1:8" ht="13.8">
      <c r="A338" s="9">
        <v>333</v>
      </c>
      <c r="B338" s="10" t="s">
        <v>106</v>
      </c>
      <c r="C338" s="10" t="s">
        <v>836</v>
      </c>
      <c r="D338" s="11">
        <v>2911609.5189</v>
      </c>
      <c r="E338" s="11">
        <v>222751.50440000001</v>
      </c>
      <c r="F338" s="11">
        <v>38149.906300000002</v>
      </c>
      <c r="G338" s="11">
        <v>519753.51030000002</v>
      </c>
      <c r="H338" s="12">
        <f t="shared" si="5"/>
        <v>3692264.4399000001</v>
      </c>
    </row>
    <row r="339" spans="1:8" ht="13.8">
      <c r="A339" s="9">
        <v>334</v>
      </c>
      <c r="B339" s="10" t="s">
        <v>106</v>
      </c>
      <c r="C339" s="10" t="s">
        <v>838</v>
      </c>
      <c r="D339" s="11">
        <v>2727594.3095</v>
      </c>
      <c r="E339" s="11">
        <v>208673.49549999999</v>
      </c>
      <c r="F339" s="11">
        <v>35738.812700000002</v>
      </c>
      <c r="G339" s="11">
        <v>486904.82290000003</v>
      </c>
      <c r="H339" s="12">
        <f t="shared" si="5"/>
        <v>3458911.4406000003</v>
      </c>
    </row>
    <row r="340" spans="1:8" ht="13.8">
      <c r="A340" s="9">
        <v>335</v>
      </c>
      <c r="B340" s="10" t="s">
        <v>106</v>
      </c>
      <c r="C340" s="10" t="s">
        <v>840</v>
      </c>
      <c r="D340" s="11">
        <v>2501910.7529000002</v>
      </c>
      <c r="E340" s="11">
        <v>191407.6666</v>
      </c>
      <c r="F340" s="11">
        <v>32781.751799999998</v>
      </c>
      <c r="G340" s="11">
        <v>446617.88880000002</v>
      </c>
      <c r="H340" s="12">
        <f t="shared" si="5"/>
        <v>3172718.0601000004</v>
      </c>
    </row>
    <row r="341" spans="1:8" ht="13.8">
      <c r="A341" s="9">
        <v>336</v>
      </c>
      <c r="B341" s="10" t="s">
        <v>106</v>
      </c>
      <c r="C341" s="10" t="s">
        <v>842</v>
      </c>
      <c r="D341" s="11">
        <v>3070391.1570000001</v>
      </c>
      <c r="E341" s="11">
        <v>234899.02919999999</v>
      </c>
      <c r="F341" s="11">
        <v>40230.372300000003</v>
      </c>
      <c r="G341" s="11">
        <v>548097.73479999998</v>
      </c>
      <c r="H341" s="12">
        <f t="shared" si="5"/>
        <v>3893618.2933</v>
      </c>
    </row>
    <row r="342" spans="1:8" ht="13.8">
      <c r="A342" s="9">
        <v>337</v>
      </c>
      <c r="B342" s="10" t="s">
        <v>106</v>
      </c>
      <c r="C342" s="10" t="s">
        <v>844</v>
      </c>
      <c r="D342" s="11">
        <v>2270580.2253999999</v>
      </c>
      <c r="E342" s="11">
        <v>173709.81849999999</v>
      </c>
      <c r="F342" s="11">
        <v>29750.700499999999</v>
      </c>
      <c r="G342" s="11">
        <v>405322.90990000003</v>
      </c>
      <c r="H342" s="12">
        <f t="shared" si="5"/>
        <v>2879363.6542999996</v>
      </c>
    </row>
    <row r="343" spans="1:8" ht="13.8">
      <c r="A343" s="9">
        <v>338</v>
      </c>
      <c r="B343" s="10" t="s">
        <v>106</v>
      </c>
      <c r="C343" s="10" t="s">
        <v>846</v>
      </c>
      <c r="D343" s="11">
        <v>2849849.3207999999</v>
      </c>
      <c r="E343" s="11">
        <v>218026.5655</v>
      </c>
      <c r="F343" s="11">
        <v>37340.681799999998</v>
      </c>
      <c r="G343" s="11">
        <v>508728.65289999999</v>
      </c>
      <c r="H343" s="12">
        <f t="shared" si="5"/>
        <v>3613945.2209999999</v>
      </c>
    </row>
    <row r="344" spans="1:8" ht="13.8">
      <c r="A344" s="9">
        <v>339</v>
      </c>
      <c r="B344" s="10" t="s">
        <v>106</v>
      </c>
      <c r="C344" s="10" t="s">
        <v>848</v>
      </c>
      <c r="D344" s="11">
        <v>2591923.5136000002</v>
      </c>
      <c r="E344" s="11">
        <v>198294.0564</v>
      </c>
      <c r="F344" s="11">
        <v>33961.160799999998</v>
      </c>
      <c r="G344" s="11">
        <v>462686.13150000002</v>
      </c>
      <c r="H344" s="12">
        <f t="shared" si="5"/>
        <v>3286864.8623000006</v>
      </c>
    </row>
    <row r="345" spans="1:8" ht="13.8">
      <c r="A345" s="9">
        <v>340</v>
      </c>
      <c r="B345" s="10" t="s">
        <v>106</v>
      </c>
      <c r="C345" s="10" t="s">
        <v>850</v>
      </c>
      <c r="D345" s="11">
        <v>2401740.2140000002</v>
      </c>
      <c r="E345" s="11">
        <v>183744.16020000001</v>
      </c>
      <c r="F345" s="11">
        <v>31469.2487</v>
      </c>
      <c r="G345" s="11">
        <v>428736.3738</v>
      </c>
      <c r="H345" s="12">
        <f t="shared" si="5"/>
        <v>3045689.9967</v>
      </c>
    </row>
    <row r="346" spans="1:8" ht="13.8">
      <c r="A346" s="9">
        <v>341</v>
      </c>
      <c r="B346" s="10" t="s">
        <v>107</v>
      </c>
      <c r="C346" s="10" t="s">
        <v>855</v>
      </c>
      <c r="D346" s="11">
        <v>4496750.1059999997</v>
      </c>
      <c r="E346" s="11">
        <v>344022.0417</v>
      </c>
      <c r="F346" s="11">
        <v>58919.506200000003</v>
      </c>
      <c r="G346" s="11">
        <v>802718.09719999996</v>
      </c>
      <c r="H346" s="12">
        <f t="shared" si="5"/>
        <v>5702409.7510999991</v>
      </c>
    </row>
    <row r="347" spans="1:8" ht="13.8">
      <c r="A347" s="9">
        <v>342</v>
      </c>
      <c r="B347" s="10" t="s">
        <v>107</v>
      </c>
      <c r="C347" s="10" t="s">
        <v>857</v>
      </c>
      <c r="D347" s="11">
        <v>4572413.9499000004</v>
      </c>
      <c r="E347" s="11">
        <v>349810.67330000002</v>
      </c>
      <c r="F347" s="11">
        <v>59910.9058</v>
      </c>
      <c r="G347" s="11">
        <v>816224.9044</v>
      </c>
      <c r="H347" s="12">
        <f t="shared" si="5"/>
        <v>5798360.4334000004</v>
      </c>
    </row>
    <row r="348" spans="1:8" ht="13.8">
      <c r="A348" s="9">
        <v>343</v>
      </c>
      <c r="B348" s="10" t="s">
        <v>107</v>
      </c>
      <c r="C348" s="10" t="s">
        <v>859</v>
      </c>
      <c r="D348" s="11">
        <v>3784037.6871000002</v>
      </c>
      <c r="E348" s="11">
        <v>289496.26730000001</v>
      </c>
      <c r="F348" s="11">
        <v>49581.058900000004</v>
      </c>
      <c r="G348" s="11">
        <v>675491.29040000006</v>
      </c>
      <c r="H348" s="12">
        <f t="shared" si="5"/>
        <v>4798606.3037</v>
      </c>
    </row>
    <row r="349" spans="1:8" ht="13.8">
      <c r="A349" s="9">
        <v>344</v>
      </c>
      <c r="B349" s="10" t="s">
        <v>107</v>
      </c>
      <c r="C349" s="10" t="s">
        <v>861</v>
      </c>
      <c r="D349" s="11">
        <v>2913654.8843999999</v>
      </c>
      <c r="E349" s="11">
        <v>222907.98430000001</v>
      </c>
      <c r="F349" s="11">
        <v>38176.705999999998</v>
      </c>
      <c r="G349" s="11">
        <v>520118.63</v>
      </c>
      <c r="H349" s="12">
        <f t="shared" si="5"/>
        <v>3694858.2046999997</v>
      </c>
    </row>
    <row r="350" spans="1:8" ht="13.8">
      <c r="A350" s="9">
        <v>345</v>
      </c>
      <c r="B350" s="10" t="s">
        <v>107</v>
      </c>
      <c r="C350" s="10" t="s">
        <v>863</v>
      </c>
      <c r="D350" s="11">
        <v>4789917.0970999999</v>
      </c>
      <c r="E350" s="11">
        <v>366450.66330000001</v>
      </c>
      <c r="F350" s="11">
        <v>62760.781300000002</v>
      </c>
      <c r="G350" s="11">
        <v>855051.5477</v>
      </c>
      <c r="H350" s="12">
        <f t="shared" si="5"/>
        <v>6074180.0893999999</v>
      </c>
    </row>
    <row r="351" spans="1:8" ht="13.8">
      <c r="A351" s="9">
        <v>346</v>
      </c>
      <c r="B351" s="10" t="s">
        <v>107</v>
      </c>
      <c r="C351" s="10" t="s">
        <v>865</v>
      </c>
      <c r="D351" s="11">
        <v>3208812.3805999998</v>
      </c>
      <c r="E351" s="11">
        <v>245488.88870000001</v>
      </c>
      <c r="F351" s="11">
        <v>42044.062100000003</v>
      </c>
      <c r="G351" s="11">
        <v>572807.40709999995</v>
      </c>
      <c r="H351" s="12">
        <f t="shared" si="5"/>
        <v>4069152.7385</v>
      </c>
    </row>
    <row r="352" spans="1:8" ht="13.8">
      <c r="A352" s="9">
        <v>347</v>
      </c>
      <c r="B352" s="10" t="s">
        <v>107</v>
      </c>
      <c r="C352" s="10" t="s">
        <v>867</v>
      </c>
      <c r="D352" s="11">
        <v>2798078.0846000002</v>
      </c>
      <c r="E352" s="11">
        <v>214065.82810000001</v>
      </c>
      <c r="F352" s="11">
        <v>36662.339500000002</v>
      </c>
      <c r="G352" s="11">
        <v>499486.93229999999</v>
      </c>
      <c r="H352" s="12">
        <f t="shared" si="5"/>
        <v>3548293.1845</v>
      </c>
    </row>
    <row r="353" spans="1:8" ht="13.8">
      <c r="A353" s="9">
        <v>348</v>
      </c>
      <c r="B353" s="10" t="s">
        <v>107</v>
      </c>
      <c r="C353" s="10" t="s">
        <v>869</v>
      </c>
      <c r="D353" s="11">
        <v>3728255.5883999998</v>
      </c>
      <c r="E353" s="11">
        <v>285228.68050000002</v>
      </c>
      <c r="F353" s="11">
        <v>48850.1636</v>
      </c>
      <c r="G353" s="11">
        <v>665533.58790000004</v>
      </c>
      <c r="H353" s="12">
        <f t="shared" si="5"/>
        <v>4727868.0203999998</v>
      </c>
    </row>
    <row r="354" spans="1:8" ht="13.8">
      <c r="A354" s="9">
        <v>349</v>
      </c>
      <c r="B354" s="10" t="s">
        <v>107</v>
      </c>
      <c r="C354" s="10" t="s">
        <v>871</v>
      </c>
      <c r="D354" s="11">
        <v>4112653.7355999998</v>
      </c>
      <c r="E354" s="11">
        <v>314636.90470000001</v>
      </c>
      <c r="F354" s="11">
        <v>53886.811900000001</v>
      </c>
      <c r="G354" s="11">
        <v>734152.77769999998</v>
      </c>
      <c r="H354" s="12">
        <f t="shared" si="5"/>
        <v>5215330.2299000006</v>
      </c>
    </row>
    <row r="355" spans="1:8" ht="13.8">
      <c r="A355" s="9">
        <v>350</v>
      </c>
      <c r="B355" s="10" t="s">
        <v>107</v>
      </c>
      <c r="C355" s="10" t="s">
        <v>873</v>
      </c>
      <c r="D355" s="11">
        <v>3885227.6559000001</v>
      </c>
      <c r="E355" s="11">
        <v>297237.7648</v>
      </c>
      <c r="F355" s="11">
        <v>50906.919300000001</v>
      </c>
      <c r="G355" s="11">
        <v>693554.78460000001</v>
      </c>
      <c r="H355" s="12">
        <f t="shared" si="5"/>
        <v>4926927.1245999997</v>
      </c>
    </row>
    <row r="356" spans="1:8" ht="13.8">
      <c r="A356" s="9">
        <v>351</v>
      </c>
      <c r="B356" s="10" t="s">
        <v>107</v>
      </c>
      <c r="C356" s="10" t="s">
        <v>875</v>
      </c>
      <c r="D356" s="11">
        <v>4148088.2807</v>
      </c>
      <c r="E356" s="11">
        <v>317347.81020000001</v>
      </c>
      <c r="F356" s="11">
        <v>54351.099600000001</v>
      </c>
      <c r="G356" s="11">
        <v>740478.22389999998</v>
      </c>
      <c r="H356" s="12">
        <f t="shared" si="5"/>
        <v>5260265.4144000001</v>
      </c>
    </row>
    <row r="357" spans="1:8" ht="13.8">
      <c r="A357" s="9">
        <v>352</v>
      </c>
      <c r="B357" s="10" t="s">
        <v>107</v>
      </c>
      <c r="C357" s="10" t="s">
        <v>877</v>
      </c>
      <c r="D357" s="11">
        <v>3584670.3108000001</v>
      </c>
      <c r="E357" s="11">
        <v>274243.74709999998</v>
      </c>
      <c r="F357" s="11">
        <v>46968.810700000002</v>
      </c>
      <c r="G357" s="11">
        <v>639902.07660000003</v>
      </c>
      <c r="H357" s="12">
        <f t="shared" si="5"/>
        <v>4545784.9452</v>
      </c>
    </row>
    <row r="358" spans="1:8" ht="13.8">
      <c r="A358" s="9">
        <v>353</v>
      </c>
      <c r="B358" s="10" t="s">
        <v>107</v>
      </c>
      <c r="C358" s="10" t="s">
        <v>879</v>
      </c>
      <c r="D358" s="11">
        <v>3105642.5649999999</v>
      </c>
      <c r="E358" s="11">
        <v>237595.92389999999</v>
      </c>
      <c r="F358" s="11">
        <v>40692.260399999999</v>
      </c>
      <c r="G358" s="11">
        <v>554390.48899999994</v>
      </c>
      <c r="H358" s="12">
        <f t="shared" si="5"/>
        <v>3938321.2382999999</v>
      </c>
    </row>
    <row r="359" spans="1:8" ht="13.8">
      <c r="A359" s="9">
        <v>354</v>
      </c>
      <c r="B359" s="10" t="s">
        <v>107</v>
      </c>
      <c r="C359" s="10" t="s">
        <v>881</v>
      </c>
      <c r="D359" s="11">
        <v>3197792.4745</v>
      </c>
      <c r="E359" s="11">
        <v>244645.81529999999</v>
      </c>
      <c r="F359" s="11">
        <v>41899.671799999996</v>
      </c>
      <c r="G359" s="11">
        <v>570840.23569999996</v>
      </c>
      <c r="H359" s="12">
        <f t="shared" si="5"/>
        <v>4055178.1973000001</v>
      </c>
    </row>
    <row r="360" spans="1:8" ht="13.8">
      <c r="A360" s="9">
        <v>355</v>
      </c>
      <c r="B360" s="10" t="s">
        <v>107</v>
      </c>
      <c r="C360" s="10" t="s">
        <v>883</v>
      </c>
      <c r="D360" s="11">
        <v>3701757.8336</v>
      </c>
      <c r="E360" s="11">
        <v>283201.48050000001</v>
      </c>
      <c r="F360" s="11">
        <v>48502.971799999999</v>
      </c>
      <c r="G360" s="11">
        <v>660803.45460000006</v>
      </c>
      <c r="H360" s="12">
        <f t="shared" si="5"/>
        <v>4694265.7405000003</v>
      </c>
    </row>
    <row r="361" spans="1:8" ht="13.8">
      <c r="A361" s="9">
        <v>356</v>
      </c>
      <c r="B361" s="10" t="s">
        <v>107</v>
      </c>
      <c r="C361" s="10" t="s">
        <v>885</v>
      </c>
      <c r="D361" s="11">
        <v>2871207.5835000002</v>
      </c>
      <c r="E361" s="11">
        <v>219660.57079999999</v>
      </c>
      <c r="F361" s="11">
        <v>37620.532399999996</v>
      </c>
      <c r="G361" s="11">
        <v>512541.33179999999</v>
      </c>
      <c r="H361" s="12">
        <f t="shared" si="5"/>
        <v>3641030.0184999998</v>
      </c>
    </row>
    <row r="362" spans="1:8" ht="13.8">
      <c r="A362" s="9">
        <v>357</v>
      </c>
      <c r="B362" s="10" t="s">
        <v>107</v>
      </c>
      <c r="C362" s="10" t="s">
        <v>887</v>
      </c>
      <c r="D362" s="11">
        <v>3995064.3846</v>
      </c>
      <c r="E362" s="11">
        <v>305640.77919999999</v>
      </c>
      <c r="F362" s="11">
        <v>52346.075499999999</v>
      </c>
      <c r="G362" s="11">
        <v>713161.81810000003</v>
      </c>
      <c r="H362" s="12">
        <f t="shared" si="5"/>
        <v>5066213.0574000003</v>
      </c>
    </row>
    <row r="363" spans="1:8" ht="13.8">
      <c r="A363" s="9">
        <v>358</v>
      </c>
      <c r="B363" s="10" t="s">
        <v>107</v>
      </c>
      <c r="C363" s="10" t="s">
        <v>889</v>
      </c>
      <c r="D363" s="11">
        <v>2687136.7102999999</v>
      </c>
      <c r="E363" s="11">
        <v>205578.3033</v>
      </c>
      <c r="F363" s="11">
        <v>35208.709499999997</v>
      </c>
      <c r="G363" s="11">
        <v>479682.70779999997</v>
      </c>
      <c r="H363" s="12">
        <f t="shared" si="5"/>
        <v>3407606.4308999996</v>
      </c>
    </row>
    <row r="364" spans="1:8" ht="13.8">
      <c r="A364" s="9">
        <v>359</v>
      </c>
      <c r="B364" s="10" t="s">
        <v>107</v>
      </c>
      <c r="C364" s="10" t="s">
        <v>891</v>
      </c>
      <c r="D364" s="11">
        <v>3545673.4619</v>
      </c>
      <c r="E364" s="11">
        <v>271260.30900000001</v>
      </c>
      <c r="F364" s="11">
        <v>46457.847199999997</v>
      </c>
      <c r="G364" s="11">
        <v>632940.72109999997</v>
      </c>
      <c r="H364" s="12">
        <f t="shared" si="5"/>
        <v>4496332.3392000003</v>
      </c>
    </row>
    <row r="365" spans="1:8" ht="13.8">
      <c r="A365" s="9">
        <v>360</v>
      </c>
      <c r="B365" s="10" t="s">
        <v>107</v>
      </c>
      <c r="C365" s="10" t="s">
        <v>893</v>
      </c>
      <c r="D365" s="11">
        <v>2972788.5965</v>
      </c>
      <c r="E365" s="11">
        <v>227431.98490000001</v>
      </c>
      <c r="F365" s="11">
        <v>38951.516499999998</v>
      </c>
      <c r="G365" s="11">
        <v>530674.63150000002</v>
      </c>
      <c r="H365" s="12">
        <f t="shared" si="5"/>
        <v>3769846.7294000001</v>
      </c>
    </row>
    <row r="366" spans="1:8" ht="13.8">
      <c r="A366" s="9">
        <v>361</v>
      </c>
      <c r="B366" s="10" t="s">
        <v>107</v>
      </c>
      <c r="C366" s="10" t="s">
        <v>895</v>
      </c>
      <c r="D366" s="11">
        <v>3789220.9959</v>
      </c>
      <c r="E366" s="11">
        <v>289892.81430000003</v>
      </c>
      <c r="F366" s="11">
        <v>49648.974199999997</v>
      </c>
      <c r="G366" s="11">
        <v>676416.56660000002</v>
      </c>
      <c r="H366" s="12">
        <f t="shared" si="5"/>
        <v>4805179.3509999998</v>
      </c>
    </row>
    <row r="367" spans="1:8" ht="13.8">
      <c r="A367" s="9">
        <v>362</v>
      </c>
      <c r="B367" s="10" t="s">
        <v>107</v>
      </c>
      <c r="C367" s="10" t="s">
        <v>897</v>
      </c>
      <c r="D367" s="11">
        <v>4239374.3660000004</v>
      </c>
      <c r="E367" s="11">
        <v>324331.6151</v>
      </c>
      <c r="F367" s="11">
        <v>55547.192600000002</v>
      </c>
      <c r="G367" s="11">
        <v>756773.76859999995</v>
      </c>
      <c r="H367" s="12">
        <f t="shared" si="5"/>
        <v>5376026.9423000002</v>
      </c>
    </row>
    <row r="368" spans="1:8" ht="13.8">
      <c r="A368" s="9">
        <v>363</v>
      </c>
      <c r="B368" s="10" t="s">
        <v>107</v>
      </c>
      <c r="C368" s="10" t="s">
        <v>899</v>
      </c>
      <c r="D368" s="11">
        <v>4328767.4990999997</v>
      </c>
      <c r="E368" s="11">
        <v>331170.6005</v>
      </c>
      <c r="F368" s="11">
        <v>56718.482799999998</v>
      </c>
      <c r="G368" s="11">
        <v>772731.40110000002</v>
      </c>
      <c r="H368" s="12">
        <f t="shared" si="5"/>
        <v>5489387.9835000001</v>
      </c>
    </row>
    <row r="369" spans="1:8" ht="13.8">
      <c r="A369" s="9">
        <v>364</v>
      </c>
      <c r="B369" s="10" t="s">
        <v>108</v>
      </c>
      <c r="C369" s="10" t="s">
        <v>903</v>
      </c>
      <c r="D369" s="11">
        <v>2777857.2017000001</v>
      </c>
      <c r="E369" s="11">
        <v>212518.8377</v>
      </c>
      <c r="F369" s="11">
        <v>36397.391600000003</v>
      </c>
      <c r="G369" s="11">
        <v>495877.288</v>
      </c>
      <c r="H369" s="12">
        <f t="shared" si="5"/>
        <v>3522650.7190000005</v>
      </c>
    </row>
    <row r="370" spans="1:8" ht="13.8">
      <c r="A370" s="9">
        <v>365</v>
      </c>
      <c r="B370" s="10" t="s">
        <v>108</v>
      </c>
      <c r="C370" s="10" t="s">
        <v>905</v>
      </c>
      <c r="D370" s="11">
        <v>2845255.8089999999</v>
      </c>
      <c r="E370" s="11">
        <v>217675.14079999999</v>
      </c>
      <c r="F370" s="11">
        <v>37280.494400000003</v>
      </c>
      <c r="G370" s="11">
        <v>507908.6618</v>
      </c>
      <c r="H370" s="12">
        <f t="shared" si="5"/>
        <v>3608120.1060000001</v>
      </c>
    </row>
    <row r="371" spans="1:8" ht="13.8">
      <c r="A371" s="9">
        <v>366</v>
      </c>
      <c r="B371" s="10" t="s">
        <v>108</v>
      </c>
      <c r="C371" s="10" t="s">
        <v>907</v>
      </c>
      <c r="D371" s="11">
        <v>2594312.7382999999</v>
      </c>
      <c r="E371" s="11">
        <v>198476.84299999999</v>
      </c>
      <c r="F371" s="11">
        <v>33992.466099999998</v>
      </c>
      <c r="G371" s="11">
        <v>463112.63370000001</v>
      </c>
      <c r="H371" s="12">
        <f t="shared" si="5"/>
        <v>3289894.6810999997</v>
      </c>
    </row>
    <row r="372" spans="1:8" ht="13.8">
      <c r="A372" s="9">
        <v>367</v>
      </c>
      <c r="B372" s="10" t="s">
        <v>108</v>
      </c>
      <c r="C372" s="10" t="s">
        <v>909</v>
      </c>
      <c r="D372" s="11">
        <v>2814470.6592000001</v>
      </c>
      <c r="E372" s="11">
        <v>215319.93539999999</v>
      </c>
      <c r="F372" s="11">
        <v>36877.126199999999</v>
      </c>
      <c r="G372" s="11">
        <v>502413.1826</v>
      </c>
      <c r="H372" s="12">
        <f t="shared" si="5"/>
        <v>3569080.9033999997</v>
      </c>
    </row>
    <row r="373" spans="1:8" ht="13.8">
      <c r="A373" s="9">
        <v>368</v>
      </c>
      <c r="B373" s="10" t="s">
        <v>108</v>
      </c>
      <c r="C373" s="10" t="s">
        <v>911</v>
      </c>
      <c r="D373" s="11">
        <v>3411231.0888999999</v>
      </c>
      <c r="E373" s="11">
        <v>260974.8499</v>
      </c>
      <c r="F373" s="11">
        <v>44696.290999999997</v>
      </c>
      <c r="G373" s="11">
        <v>608941.31629999995</v>
      </c>
      <c r="H373" s="12">
        <f t="shared" si="5"/>
        <v>4325843.5460999999</v>
      </c>
    </row>
    <row r="374" spans="1:8" ht="13.8">
      <c r="A374" s="9">
        <v>369</v>
      </c>
      <c r="B374" s="10" t="s">
        <v>108</v>
      </c>
      <c r="C374" s="10" t="s">
        <v>913</v>
      </c>
      <c r="D374" s="11">
        <v>2717744.5890000002</v>
      </c>
      <c r="E374" s="11">
        <v>207919.9467</v>
      </c>
      <c r="F374" s="11">
        <v>35609.7549</v>
      </c>
      <c r="G374" s="11">
        <v>485146.54220000003</v>
      </c>
      <c r="H374" s="12">
        <f t="shared" si="5"/>
        <v>3446420.8328000004</v>
      </c>
    </row>
    <row r="375" spans="1:8" ht="13.8">
      <c r="A375" s="9">
        <v>370</v>
      </c>
      <c r="B375" s="10" t="s">
        <v>108</v>
      </c>
      <c r="C375" s="10" t="s">
        <v>915</v>
      </c>
      <c r="D375" s="11">
        <v>4386735.3744000001</v>
      </c>
      <c r="E375" s="11">
        <v>335605.4093</v>
      </c>
      <c r="F375" s="11">
        <v>57478.017699999997</v>
      </c>
      <c r="G375" s="11">
        <v>783079.28830000001</v>
      </c>
      <c r="H375" s="12">
        <f t="shared" si="5"/>
        <v>5562898.0897000004</v>
      </c>
    </row>
    <row r="376" spans="1:8" ht="13.8">
      <c r="A376" s="9">
        <v>371</v>
      </c>
      <c r="B376" s="10" t="s">
        <v>108</v>
      </c>
      <c r="C376" s="10" t="s">
        <v>917</v>
      </c>
      <c r="D376" s="11">
        <v>2988752.0625</v>
      </c>
      <c r="E376" s="11">
        <v>228653.2634</v>
      </c>
      <c r="F376" s="11">
        <v>39160.680800000002</v>
      </c>
      <c r="G376" s="11">
        <v>533524.28130000003</v>
      </c>
      <c r="H376" s="12">
        <f t="shared" si="5"/>
        <v>3790090.2880000002</v>
      </c>
    </row>
    <row r="377" spans="1:8" ht="13.8">
      <c r="A377" s="9">
        <v>372</v>
      </c>
      <c r="B377" s="10" t="s">
        <v>108</v>
      </c>
      <c r="C377" s="10" t="s">
        <v>919</v>
      </c>
      <c r="D377" s="11">
        <v>3212792.452</v>
      </c>
      <c r="E377" s="11">
        <v>245793.38250000001</v>
      </c>
      <c r="F377" s="11">
        <v>42096.211799999997</v>
      </c>
      <c r="G377" s="11">
        <v>573517.89249999996</v>
      </c>
      <c r="H377" s="12">
        <f t="shared" si="5"/>
        <v>4074199.9388000001</v>
      </c>
    </row>
    <row r="378" spans="1:8" ht="13.8">
      <c r="A378" s="9">
        <v>373</v>
      </c>
      <c r="B378" s="10" t="s">
        <v>108</v>
      </c>
      <c r="C378" s="10" t="s">
        <v>921</v>
      </c>
      <c r="D378" s="11">
        <v>3235293.9400999998</v>
      </c>
      <c r="E378" s="11">
        <v>247514.84969999999</v>
      </c>
      <c r="F378" s="11">
        <v>42391.041700000002</v>
      </c>
      <c r="G378" s="11">
        <v>577534.64930000005</v>
      </c>
      <c r="H378" s="12">
        <f t="shared" si="5"/>
        <v>4102734.4808</v>
      </c>
    </row>
    <row r="379" spans="1:8" ht="13.8">
      <c r="A379" s="9">
        <v>374</v>
      </c>
      <c r="B379" s="10" t="s">
        <v>108</v>
      </c>
      <c r="C379" s="10" t="s">
        <v>922</v>
      </c>
      <c r="D379" s="11">
        <v>2998670.3465999998</v>
      </c>
      <c r="E379" s="11">
        <v>229412.0577</v>
      </c>
      <c r="F379" s="11">
        <v>39290.637000000002</v>
      </c>
      <c r="G379" s="11">
        <v>535294.80130000005</v>
      </c>
      <c r="H379" s="12">
        <f t="shared" si="5"/>
        <v>3802667.8425999996</v>
      </c>
    </row>
    <row r="380" spans="1:8" ht="13.8">
      <c r="A380" s="9">
        <v>375</v>
      </c>
      <c r="B380" s="10" t="s">
        <v>108</v>
      </c>
      <c r="C380" s="10" t="s">
        <v>924</v>
      </c>
      <c r="D380" s="11">
        <v>2937749.0926000001</v>
      </c>
      <c r="E380" s="11">
        <v>224751.30189999999</v>
      </c>
      <c r="F380" s="11">
        <v>38492.404900000001</v>
      </c>
      <c r="G380" s="11">
        <v>524419.70449999999</v>
      </c>
      <c r="H380" s="12">
        <f t="shared" si="5"/>
        <v>3725412.5038999999</v>
      </c>
    </row>
    <row r="381" spans="1:8" ht="13.8">
      <c r="A381" s="9">
        <v>376</v>
      </c>
      <c r="B381" s="10" t="s">
        <v>108</v>
      </c>
      <c r="C381" s="10" t="s">
        <v>926</v>
      </c>
      <c r="D381" s="11">
        <v>3069532.4530000002</v>
      </c>
      <c r="E381" s="11">
        <v>234833.33439999999</v>
      </c>
      <c r="F381" s="11">
        <v>40219.120900000002</v>
      </c>
      <c r="G381" s="11">
        <v>547944.44700000004</v>
      </c>
      <c r="H381" s="12">
        <f t="shared" si="5"/>
        <v>3892529.3553000004</v>
      </c>
    </row>
    <row r="382" spans="1:8" ht="13.8">
      <c r="A382" s="9">
        <v>377</v>
      </c>
      <c r="B382" s="10" t="s">
        <v>108</v>
      </c>
      <c r="C382" s="10" t="s">
        <v>928</v>
      </c>
      <c r="D382" s="11">
        <v>2738036.7222000002</v>
      </c>
      <c r="E382" s="11">
        <v>209472.38810000001</v>
      </c>
      <c r="F382" s="11">
        <v>35875.636299999998</v>
      </c>
      <c r="G382" s="11">
        <v>488768.90549999999</v>
      </c>
      <c r="H382" s="12">
        <f t="shared" si="5"/>
        <v>3472153.6521000001</v>
      </c>
    </row>
    <row r="383" spans="1:8" ht="13.8">
      <c r="A383" s="9">
        <v>378</v>
      </c>
      <c r="B383" s="10" t="s">
        <v>108</v>
      </c>
      <c r="C383" s="10" t="s">
        <v>930</v>
      </c>
      <c r="D383" s="11">
        <v>2723748.9843000001</v>
      </c>
      <c r="E383" s="11">
        <v>208379.31049999999</v>
      </c>
      <c r="F383" s="11">
        <v>35688.428599999999</v>
      </c>
      <c r="G383" s="11">
        <v>486218.39110000001</v>
      </c>
      <c r="H383" s="12">
        <f t="shared" si="5"/>
        <v>3454035.1145000006</v>
      </c>
    </row>
    <row r="384" spans="1:8" ht="13.8">
      <c r="A384" s="9">
        <v>379</v>
      </c>
      <c r="B384" s="10" t="s">
        <v>108</v>
      </c>
      <c r="C384" s="10" t="s">
        <v>932</v>
      </c>
      <c r="D384" s="11">
        <v>2943748.5424000002</v>
      </c>
      <c r="E384" s="11">
        <v>225210.2874</v>
      </c>
      <c r="F384" s="11">
        <v>38571.013800000001</v>
      </c>
      <c r="G384" s="11">
        <v>525490.67059999995</v>
      </c>
      <c r="H384" s="12">
        <f t="shared" si="5"/>
        <v>3733020.5141999996</v>
      </c>
    </row>
    <row r="385" spans="1:8" ht="13.8">
      <c r="A385" s="9">
        <v>380</v>
      </c>
      <c r="B385" s="10" t="s">
        <v>108</v>
      </c>
      <c r="C385" s="10" t="s">
        <v>934</v>
      </c>
      <c r="D385" s="11">
        <v>3361556.7673999998</v>
      </c>
      <c r="E385" s="11">
        <v>257174.53599999999</v>
      </c>
      <c r="F385" s="11">
        <v>44045.423900000002</v>
      </c>
      <c r="G385" s="11">
        <v>600073.91740000003</v>
      </c>
      <c r="H385" s="12">
        <f t="shared" si="5"/>
        <v>4262850.6446999991</v>
      </c>
    </row>
    <row r="386" spans="1:8" ht="13.8">
      <c r="A386" s="9">
        <v>381</v>
      </c>
      <c r="B386" s="10" t="s">
        <v>108</v>
      </c>
      <c r="C386" s="10" t="s">
        <v>936</v>
      </c>
      <c r="D386" s="11">
        <v>4041504.4701</v>
      </c>
      <c r="E386" s="11">
        <v>309193.65909999999</v>
      </c>
      <c r="F386" s="11">
        <v>52954.565399999999</v>
      </c>
      <c r="G386" s="11">
        <v>721451.87109999999</v>
      </c>
      <c r="H386" s="12">
        <f t="shared" si="5"/>
        <v>5125104.5657000002</v>
      </c>
    </row>
    <row r="387" spans="1:8" ht="13.8">
      <c r="A387" s="9">
        <v>382</v>
      </c>
      <c r="B387" s="10" t="s">
        <v>108</v>
      </c>
      <c r="C387" s="10" t="s">
        <v>939</v>
      </c>
      <c r="D387" s="11">
        <v>2778634.1608000002</v>
      </c>
      <c r="E387" s="11">
        <v>212578.27859999999</v>
      </c>
      <c r="F387" s="11">
        <v>36407.571900000003</v>
      </c>
      <c r="G387" s="11">
        <v>496015.98349999997</v>
      </c>
      <c r="H387" s="12">
        <f t="shared" si="5"/>
        <v>3523635.9948</v>
      </c>
    </row>
    <row r="388" spans="1:8" ht="13.8">
      <c r="A388" s="9">
        <v>383</v>
      </c>
      <c r="B388" s="10" t="s">
        <v>108</v>
      </c>
      <c r="C388" s="10" t="s">
        <v>941</v>
      </c>
      <c r="D388" s="11">
        <v>2677399.0754999998</v>
      </c>
      <c r="E388" s="11">
        <v>204833.32949999999</v>
      </c>
      <c r="F388" s="11">
        <v>35081.120300000002</v>
      </c>
      <c r="G388" s="11">
        <v>477944.43560000003</v>
      </c>
      <c r="H388" s="12">
        <f t="shared" si="5"/>
        <v>3395257.9608999998</v>
      </c>
    </row>
    <row r="389" spans="1:8" ht="13.8">
      <c r="A389" s="9">
        <v>384</v>
      </c>
      <c r="B389" s="10" t="s">
        <v>108</v>
      </c>
      <c r="C389" s="10" t="s">
        <v>943</v>
      </c>
      <c r="D389" s="11">
        <v>3900998.1184</v>
      </c>
      <c r="E389" s="11">
        <v>298444.27769999998</v>
      </c>
      <c r="F389" s="11">
        <v>51113.554700000001</v>
      </c>
      <c r="G389" s="11">
        <v>696369.98120000004</v>
      </c>
      <c r="H389" s="12">
        <f t="shared" si="5"/>
        <v>4946925.932</v>
      </c>
    </row>
    <row r="390" spans="1:8" ht="13.8">
      <c r="A390" s="9">
        <v>385</v>
      </c>
      <c r="B390" s="10" t="s">
        <v>108</v>
      </c>
      <c r="C390" s="10" t="s">
        <v>945</v>
      </c>
      <c r="D390" s="11">
        <v>2596265.8095</v>
      </c>
      <c r="E390" s="11">
        <v>198626.26190000001</v>
      </c>
      <c r="F390" s="11">
        <v>34018.056499999999</v>
      </c>
      <c r="G390" s="11">
        <v>463461.27789999999</v>
      </c>
      <c r="H390" s="12">
        <f t="shared" si="5"/>
        <v>3292371.4057999998</v>
      </c>
    </row>
    <row r="391" spans="1:8" ht="13.8">
      <c r="A391" s="9">
        <v>386</v>
      </c>
      <c r="B391" s="10" t="s">
        <v>108</v>
      </c>
      <c r="C391" s="10" t="s">
        <v>947</v>
      </c>
      <c r="D391" s="11">
        <v>2620164.0375999999</v>
      </c>
      <c r="E391" s="11">
        <v>200454.58619999999</v>
      </c>
      <c r="F391" s="11">
        <v>34331.1875</v>
      </c>
      <c r="G391" s="11">
        <v>467727.36780000001</v>
      </c>
      <c r="H391" s="12">
        <f t="shared" ref="H391:H454" si="6">D391+E391+F391+G391</f>
        <v>3322677.1790999998</v>
      </c>
    </row>
    <row r="392" spans="1:8" ht="13.8">
      <c r="A392" s="9">
        <v>387</v>
      </c>
      <c r="B392" s="10" t="s">
        <v>108</v>
      </c>
      <c r="C392" s="10" t="s">
        <v>949</v>
      </c>
      <c r="D392" s="11">
        <v>3380326.8703999999</v>
      </c>
      <c r="E392" s="11">
        <v>258610.53520000001</v>
      </c>
      <c r="F392" s="11">
        <v>44291.362699999998</v>
      </c>
      <c r="G392" s="11">
        <v>603424.58200000005</v>
      </c>
      <c r="H392" s="12">
        <f t="shared" si="6"/>
        <v>4286653.3503</v>
      </c>
    </row>
    <row r="393" spans="1:8" ht="13.8">
      <c r="A393" s="9">
        <v>388</v>
      </c>
      <c r="B393" s="10" t="s">
        <v>108</v>
      </c>
      <c r="C393" s="10" t="s">
        <v>951</v>
      </c>
      <c r="D393" s="11">
        <v>3453944.5194000001</v>
      </c>
      <c r="E393" s="11">
        <v>264242.62349999999</v>
      </c>
      <c r="F393" s="11">
        <v>45255.951699999998</v>
      </c>
      <c r="G393" s="11">
        <v>616566.12150000001</v>
      </c>
      <c r="H393" s="12">
        <f t="shared" si="6"/>
        <v>4380009.2161000008</v>
      </c>
    </row>
    <row r="394" spans="1:8" ht="13.8">
      <c r="A394" s="9">
        <v>389</v>
      </c>
      <c r="B394" s="10" t="s">
        <v>108</v>
      </c>
      <c r="C394" s="10" t="s">
        <v>139</v>
      </c>
      <c r="D394" s="11">
        <v>2648553.1338</v>
      </c>
      <c r="E394" s="11">
        <v>202626.48250000001</v>
      </c>
      <c r="F394" s="11">
        <v>34703.161</v>
      </c>
      <c r="G394" s="11">
        <v>472795.12579999998</v>
      </c>
      <c r="H394" s="12">
        <f t="shared" si="6"/>
        <v>3358677.9030999998</v>
      </c>
    </row>
    <row r="395" spans="1:8" ht="13.8">
      <c r="A395" s="9">
        <v>390</v>
      </c>
      <c r="B395" s="10" t="s">
        <v>108</v>
      </c>
      <c r="C395" s="10" t="s">
        <v>141</v>
      </c>
      <c r="D395" s="11">
        <v>2593817.3339999998</v>
      </c>
      <c r="E395" s="11">
        <v>198438.9423</v>
      </c>
      <c r="F395" s="11">
        <v>33985.974900000001</v>
      </c>
      <c r="G395" s="11">
        <v>463024.19870000001</v>
      </c>
      <c r="H395" s="12">
        <f t="shared" si="6"/>
        <v>3289266.4498999999</v>
      </c>
    </row>
    <row r="396" spans="1:8" ht="13.8">
      <c r="A396" s="9">
        <v>391</v>
      </c>
      <c r="B396" s="10" t="s">
        <v>108</v>
      </c>
      <c r="C396" s="10" t="s">
        <v>143</v>
      </c>
      <c r="D396" s="11">
        <v>2596165.3158</v>
      </c>
      <c r="E396" s="11">
        <v>198618.57370000001</v>
      </c>
      <c r="F396" s="11">
        <v>34016.739800000003</v>
      </c>
      <c r="G396" s="11">
        <v>463443.33870000002</v>
      </c>
      <c r="H396" s="12">
        <f t="shared" si="6"/>
        <v>3292243.9680000003</v>
      </c>
    </row>
    <row r="397" spans="1:8" ht="13.8">
      <c r="A397" s="9">
        <v>392</v>
      </c>
      <c r="B397" s="10" t="s">
        <v>108</v>
      </c>
      <c r="C397" s="10" t="s">
        <v>145</v>
      </c>
      <c r="D397" s="11">
        <v>3076886.7363</v>
      </c>
      <c r="E397" s="11">
        <v>235395.97089999999</v>
      </c>
      <c r="F397" s="11">
        <v>40315.481800000001</v>
      </c>
      <c r="G397" s="11">
        <v>549257.26540000003</v>
      </c>
      <c r="H397" s="12">
        <f t="shared" si="6"/>
        <v>3901855.4544000002</v>
      </c>
    </row>
    <row r="398" spans="1:8" ht="13.8">
      <c r="A398" s="9">
        <v>393</v>
      </c>
      <c r="B398" s="10" t="s">
        <v>108</v>
      </c>
      <c r="C398" s="10" t="s">
        <v>147</v>
      </c>
      <c r="D398" s="11">
        <v>3100957.1526000001</v>
      </c>
      <c r="E398" s="11">
        <v>237237.46830000001</v>
      </c>
      <c r="F398" s="11">
        <v>40630.868900000001</v>
      </c>
      <c r="G398" s="11">
        <v>553554.09270000004</v>
      </c>
      <c r="H398" s="12">
        <f t="shared" si="6"/>
        <v>3932379.5825</v>
      </c>
    </row>
    <row r="399" spans="1:8" ht="13.8">
      <c r="A399" s="9">
        <v>394</v>
      </c>
      <c r="B399" s="10" t="s">
        <v>108</v>
      </c>
      <c r="C399" s="10" t="s">
        <v>114</v>
      </c>
      <c r="D399" s="11">
        <v>5361472.7374</v>
      </c>
      <c r="E399" s="11">
        <v>410177.29560000001</v>
      </c>
      <c r="F399" s="11">
        <v>70249.695600000006</v>
      </c>
      <c r="G399" s="11">
        <v>957080.35629999998</v>
      </c>
      <c r="H399" s="12">
        <f t="shared" si="6"/>
        <v>6798980.0849000001</v>
      </c>
    </row>
    <row r="400" spans="1:8" ht="13.8">
      <c r="A400" s="9">
        <v>395</v>
      </c>
      <c r="B400" s="10" t="s">
        <v>108</v>
      </c>
      <c r="C400" s="10" t="s">
        <v>150</v>
      </c>
      <c r="D400" s="11">
        <v>2685443.3117999998</v>
      </c>
      <c r="E400" s="11">
        <v>205448.7506</v>
      </c>
      <c r="F400" s="11">
        <v>35186.521399999998</v>
      </c>
      <c r="G400" s="11">
        <v>479380.41800000001</v>
      </c>
      <c r="H400" s="12">
        <f t="shared" si="6"/>
        <v>3405459.0017999997</v>
      </c>
    </row>
    <row r="401" spans="1:8" ht="13.8">
      <c r="A401" s="9">
        <v>396</v>
      </c>
      <c r="B401" s="10" t="s">
        <v>108</v>
      </c>
      <c r="C401" s="10" t="s">
        <v>152</v>
      </c>
      <c r="D401" s="11">
        <v>2657705.4972999999</v>
      </c>
      <c r="E401" s="11">
        <v>203326.68030000001</v>
      </c>
      <c r="F401" s="11">
        <v>34823.0815</v>
      </c>
      <c r="G401" s="11">
        <v>474428.92070000002</v>
      </c>
      <c r="H401" s="12">
        <f t="shared" si="6"/>
        <v>3370284.1798</v>
      </c>
    </row>
    <row r="402" spans="1:8" ht="13.8">
      <c r="A402" s="9">
        <v>397</v>
      </c>
      <c r="B402" s="10" t="s">
        <v>108</v>
      </c>
      <c r="C402" s="10" t="s">
        <v>154</v>
      </c>
      <c r="D402" s="11">
        <v>3181340.7917999998</v>
      </c>
      <c r="E402" s="11">
        <v>243387.18599999999</v>
      </c>
      <c r="F402" s="11">
        <v>41684.110500000003</v>
      </c>
      <c r="G402" s="11">
        <v>567903.43400000001</v>
      </c>
      <c r="H402" s="12">
        <f t="shared" si="6"/>
        <v>4034315.5222999994</v>
      </c>
    </row>
    <row r="403" spans="1:8" ht="13.8">
      <c r="A403" s="9">
        <v>398</v>
      </c>
      <c r="B403" s="10" t="s">
        <v>108</v>
      </c>
      <c r="C403" s="10" t="s">
        <v>156</v>
      </c>
      <c r="D403" s="11">
        <v>2624912.7897000001</v>
      </c>
      <c r="E403" s="11">
        <v>200817.88750000001</v>
      </c>
      <c r="F403" s="11">
        <v>34393.408900000002</v>
      </c>
      <c r="G403" s="11">
        <v>468575.07089999999</v>
      </c>
      <c r="H403" s="12">
        <f t="shared" si="6"/>
        <v>3328699.1570000006</v>
      </c>
    </row>
    <row r="404" spans="1:8" ht="13.8">
      <c r="A404" s="9">
        <v>399</v>
      </c>
      <c r="B404" s="10" t="s">
        <v>108</v>
      </c>
      <c r="C404" s="10" t="s">
        <v>158</v>
      </c>
      <c r="D404" s="11">
        <v>3322306.9815000002</v>
      </c>
      <c r="E404" s="11">
        <v>254171.74710000001</v>
      </c>
      <c r="F404" s="11">
        <v>43531.1463</v>
      </c>
      <c r="G404" s="11">
        <v>593067.40989999997</v>
      </c>
      <c r="H404" s="12">
        <f t="shared" si="6"/>
        <v>4213077.2848000005</v>
      </c>
    </row>
    <row r="405" spans="1:8" ht="13.8">
      <c r="A405" s="9">
        <v>400</v>
      </c>
      <c r="B405" s="10" t="s">
        <v>108</v>
      </c>
      <c r="C405" s="10" t="s">
        <v>160</v>
      </c>
      <c r="D405" s="11">
        <v>2917518.1359000001</v>
      </c>
      <c r="E405" s="11">
        <v>223203.54079999999</v>
      </c>
      <c r="F405" s="11">
        <v>38227.324999999997</v>
      </c>
      <c r="G405" s="11">
        <v>520808.26179999998</v>
      </c>
      <c r="H405" s="12">
        <f t="shared" si="6"/>
        <v>3699757.2635000004</v>
      </c>
    </row>
    <row r="406" spans="1:8" ht="13.8">
      <c r="A406" s="9">
        <v>401</v>
      </c>
      <c r="B406" s="10" t="s">
        <v>108</v>
      </c>
      <c r="C406" s="10" t="s">
        <v>162</v>
      </c>
      <c r="D406" s="11">
        <v>3033791.8311999999</v>
      </c>
      <c r="E406" s="11">
        <v>232099.01259999999</v>
      </c>
      <c r="F406" s="11">
        <v>39750.822800000002</v>
      </c>
      <c r="G406" s="11">
        <v>541564.3628</v>
      </c>
      <c r="H406" s="12">
        <f t="shared" si="6"/>
        <v>3847206.0294000003</v>
      </c>
    </row>
    <row r="407" spans="1:8" ht="13.8">
      <c r="A407" s="9">
        <v>402</v>
      </c>
      <c r="B407" s="10" t="s">
        <v>108</v>
      </c>
      <c r="C407" s="10" t="s">
        <v>164</v>
      </c>
      <c r="D407" s="11">
        <v>2388363.3028000002</v>
      </c>
      <c r="E407" s="11">
        <v>182720.76509999999</v>
      </c>
      <c r="F407" s="11">
        <v>31293.975200000001</v>
      </c>
      <c r="G407" s="11">
        <v>426348.45179999998</v>
      </c>
      <c r="H407" s="12">
        <f t="shared" si="6"/>
        <v>3028726.4949000003</v>
      </c>
    </row>
    <row r="408" spans="1:8" ht="13.8">
      <c r="A408" s="9">
        <v>403</v>
      </c>
      <c r="B408" s="10" t="s">
        <v>108</v>
      </c>
      <c r="C408" s="10" t="s">
        <v>166</v>
      </c>
      <c r="D408" s="11">
        <v>2633255.3593000001</v>
      </c>
      <c r="E408" s="11">
        <v>201456.1324</v>
      </c>
      <c r="F408" s="11">
        <v>34502.718999999997</v>
      </c>
      <c r="G408" s="11">
        <v>470064.30900000001</v>
      </c>
      <c r="H408" s="12">
        <f t="shared" si="6"/>
        <v>3339278.5197000001</v>
      </c>
    </row>
    <row r="409" spans="1:8" ht="13.8">
      <c r="A409" s="9">
        <v>404</v>
      </c>
      <c r="B409" s="10" t="s">
        <v>108</v>
      </c>
      <c r="C409" s="10" t="s">
        <v>168</v>
      </c>
      <c r="D409" s="11">
        <v>3246897.3758</v>
      </c>
      <c r="E409" s="11">
        <v>248402.56580000001</v>
      </c>
      <c r="F409" s="11">
        <v>42543.077899999997</v>
      </c>
      <c r="G409" s="11">
        <v>579605.98690000002</v>
      </c>
      <c r="H409" s="12">
        <f t="shared" si="6"/>
        <v>4117449.0063999998</v>
      </c>
    </row>
    <row r="410" spans="1:8" ht="13.8">
      <c r="A410" s="9">
        <v>405</v>
      </c>
      <c r="B410" s="10" t="s">
        <v>108</v>
      </c>
      <c r="C410" s="10" t="s">
        <v>170</v>
      </c>
      <c r="D410" s="11">
        <v>3796180.4844</v>
      </c>
      <c r="E410" s="11">
        <v>290425.24709999998</v>
      </c>
      <c r="F410" s="11">
        <v>49740.162199999999</v>
      </c>
      <c r="G410" s="11">
        <v>677658.90989999997</v>
      </c>
      <c r="H410" s="12">
        <f t="shared" si="6"/>
        <v>4814004.8036000002</v>
      </c>
    </row>
    <row r="411" spans="1:8" ht="13.8">
      <c r="A411" s="9">
        <v>406</v>
      </c>
      <c r="B411" s="10" t="s">
        <v>108</v>
      </c>
      <c r="C411" s="10" t="s">
        <v>172</v>
      </c>
      <c r="D411" s="11">
        <v>2477394.8687999998</v>
      </c>
      <c r="E411" s="11">
        <v>189532.0889</v>
      </c>
      <c r="F411" s="11">
        <v>32460.527900000001</v>
      </c>
      <c r="G411" s="11">
        <v>442241.54070000001</v>
      </c>
      <c r="H411" s="12">
        <f t="shared" si="6"/>
        <v>3141629.0263</v>
      </c>
    </row>
    <row r="412" spans="1:8" ht="13.8">
      <c r="A412" s="9">
        <v>407</v>
      </c>
      <c r="B412" s="10" t="s">
        <v>108</v>
      </c>
      <c r="C412" s="10" t="s">
        <v>175</v>
      </c>
      <c r="D412" s="11">
        <v>2913071.5033</v>
      </c>
      <c r="E412" s="11">
        <v>222863.353</v>
      </c>
      <c r="F412" s="11">
        <v>38169.0622</v>
      </c>
      <c r="G412" s="11">
        <v>520014.4902</v>
      </c>
      <c r="H412" s="12">
        <f t="shared" si="6"/>
        <v>3694118.4087</v>
      </c>
    </row>
    <row r="413" spans="1:8" ht="13.8">
      <c r="A413" s="9">
        <v>408</v>
      </c>
      <c r="B413" s="10" t="s">
        <v>109</v>
      </c>
      <c r="C413" s="10" t="s">
        <v>178</v>
      </c>
      <c r="D413" s="11">
        <v>2960106.9311000002</v>
      </c>
      <c r="E413" s="11">
        <v>226461.77929999999</v>
      </c>
      <c r="F413" s="11">
        <v>38785.352599999998</v>
      </c>
      <c r="G413" s="11">
        <v>528410.81830000004</v>
      </c>
      <c r="H413" s="12">
        <f t="shared" si="6"/>
        <v>3753764.8813</v>
      </c>
    </row>
    <row r="414" spans="1:8" ht="13.8">
      <c r="A414" s="9">
        <v>409</v>
      </c>
      <c r="B414" s="10" t="s">
        <v>109</v>
      </c>
      <c r="C414" s="10" t="s">
        <v>180</v>
      </c>
      <c r="D414" s="11">
        <v>3050216.6510999999</v>
      </c>
      <c r="E414" s="11">
        <v>233355.58679999999</v>
      </c>
      <c r="F414" s="11">
        <v>39966.031999999999</v>
      </c>
      <c r="G414" s="11">
        <v>544496.36930000002</v>
      </c>
      <c r="H414" s="12">
        <f t="shared" si="6"/>
        <v>3868034.6392000001</v>
      </c>
    </row>
    <row r="415" spans="1:8" ht="13.8">
      <c r="A415" s="9">
        <v>410</v>
      </c>
      <c r="B415" s="10" t="s">
        <v>109</v>
      </c>
      <c r="C415" s="10" t="s">
        <v>182</v>
      </c>
      <c r="D415" s="11">
        <v>3318347.5545000001</v>
      </c>
      <c r="E415" s="11">
        <v>253868.8328</v>
      </c>
      <c r="F415" s="11">
        <v>43479.267200000002</v>
      </c>
      <c r="G415" s="11">
        <v>592360.60979999998</v>
      </c>
      <c r="H415" s="12">
        <f t="shared" si="6"/>
        <v>4208056.2642999999</v>
      </c>
    </row>
    <row r="416" spans="1:8" ht="13.8">
      <c r="A416" s="9">
        <v>411</v>
      </c>
      <c r="B416" s="10" t="s">
        <v>109</v>
      </c>
      <c r="C416" s="10" t="s">
        <v>184</v>
      </c>
      <c r="D416" s="11">
        <v>3111280.852</v>
      </c>
      <c r="E416" s="11">
        <v>238027.2787</v>
      </c>
      <c r="F416" s="11">
        <v>40766.1371</v>
      </c>
      <c r="G416" s="11">
        <v>555396.98369999998</v>
      </c>
      <c r="H416" s="12">
        <f t="shared" si="6"/>
        <v>3945471.2515000002</v>
      </c>
    </row>
    <row r="417" spans="1:8" ht="13.8">
      <c r="A417" s="9">
        <v>412</v>
      </c>
      <c r="B417" s="10" t="s">
        <v>109</v>
      </c>
      <c r="C417" s="10" t="s">
        <v>186</v>
      </c>
      <c r="D417" s="11">
        <v>2909726.4679</v>
      </c>
      <c r="E417" s="11">
        <v>222607.4424</v>
      </c>
      <c r="F417" s="11">
        <v>38125.233200000002</v>
      </c>
      <c r="G417" s="11">
        <v>519417.36560000002</v>
      </c>
      <c r="H417" s="12">
        <f t="shared" si="6"/>
        <v>3689876.5091000004</v>
      </c>
    </row>
    <row r="418" spans="1:8" ht="13.8">
      <c r="A418" s="9">
        <v>413</v>
      </c>
      <c r="B418" s="10" t="s">
        <v>109</v>
      </c>
      <c r="C418" s="10" t="s">
        <v>188</v>
      </c>
      <c r="D418" s="11">
        <v>2721713.6850999999</v>
      </c>
      <c r="E418" s="11">
        <v>208223.60070000001</v>
      </c>
      <c r="F418" s="11">
        <v>35661.760699999999</v>
      </c>
      <c r="G418" s="11">
        <v>485855.06839999999</v>
      </c>
      <c r="H418" s="12">
        <f t="shared" si="6"/>
        <v>3451454.1148999995</v>
      </c>
    </row>
    <row r="419" spans="1:8" ht="13.8">
      <c r="A419" s="9">
        <v>414</v>
      </c>
      <c r="B419" s="10" t="s">
        <v>109</v>
      </c>
      <c r="C419" s="10" t="s">
        <v>190</v>
      </c>
      <c r="D419" s="11">
        <v>2730620.5814</v>
      </c>
      <c r="E419" s="11">
        <v>208905.01920000001</v>
      </c>
      <c r="F419" s="11">
        <v>35778.464999999997</v>
      </c>
      <c r="G419" s="11">
        <v>487445.04489999998</v>
      </c>
      <c r="H419" s="12">
        <f t="shared" si="6"/>
        <v>3462749.1105</v>
      </c>
    </row>
    <row r="420" spans="1:8" ht="13.8">
      <c r="A420" s="9">
        <v>415</v>
      </c>
      <c r="B420" s="10" t="s">
        <v>109</v>
      </c>
      <c r="C420" s="10" t="s">
        <v>192</v>
      </c>
      <c r="D420" s="11">
        <v>2923675.0691999998</v>
      </c>
      <c r="E420" s="11">
        <v>223674.57449999999</v>
      </c>
      <c r="F420" s="11">
        <v>38307.9974</v>
      </c>
      <c r="G420" s="11">
        <v>521907.34039999999</v>
      </c>
      <c r="H420" s="12">
        <f t="shared" si="6"/>
        <v>3707564.9815000002</v>
      </c>
    </row>
    <row r="421" spans="1:8" ht="13.8">
      <c r="A421" s="9">
        <v>416</v>
      </c>
      <c r="B421" s="10" t="s">
        <v>109</v>
      </c>
      <c r="C421" s="10" t="s">
        <v>194</v>
      </c>
      <c r="D421" s="11">
        <v>2742268.2094999999</v>
      </c>
      <c r="E421" s="11">
        <v>209796.11629999999</v>
      </c>
      <c r="F421" s="11">
        <v>35931.080199999997</v>
      </c>
      <c r="G421" s="11">
        <v>489524.27140000003</v>
      </c>
      <c r="H421" s="12">
        <f t="shared" si="6"/>
        <v>3477519.6773999999</v>
      </c>
    </row>
    <row r="422" spans="1:8" ht="13.8">
      <c r="A422" s="9">
        <v>417</v>
      </c>
      <c r="B422" s="10" t="s">
        <v>109</v>
      </c>
      <c r="C422" s="10" t="s">
        <v>196</v>
      </c>
      <c r="D422" s="11">
        <v>3306335.0913</v>
      </c>
      <c r="E422" s="11">
        <v>252949.8241</v>
      </c>
      <c r="F422" s="11">
        <v>43321.871599999999</v>
      </c>
      <c r="G422" s="11">
        <v>590216.25630000001</v>
      </c>
      <c r="H422" s="12">
        <f t="shared" si="6"/>
        <v>4192823.0433</v>
      </c>
    </row>
    <row r="423" spans="1:8" ht="13.8">
      <c r="A423" s="9">
        <v>418</v>
      </c>
      <c r="B423" s="10" t="s">
        <v>109</v>
      </c>
      <c r="C423" s="10" t="s">
        <v>198</v>
      </c>
      <c r="D423" s="11">
        <v>2728774.9112999998</v>
      </c>
      <c r="E423" s="11">
        <v>208763.81700000001</v>
      </c>
      <c r="F423" s="11">
        <v>35754.2817</v>
      </c>
      <c r="G423" s="11">
        <v>487115.57299999997</v>
      </c>
      <c r="H423" s="12">
        <f t="shared" si="6"/>
        <v>3460408.5829999996</v>
      </c>
    </row>
    <row r="424" spans="1:8" ht="13.8">
      <c r="A424" s="9">
        <v>419</v>
      </c>
      <c r="B424" s="10" t="s">
        <v>109</v>
      </c>
      <c r="C424" s="10" t="s">
        <v>200</v>
      </c>
      <c r="D424" s="11">
        <v>3030773.7105999999</v>
      </c>
      <c r="E424" s="11">
        <v>231868.11259999999</v>
      </c>
      <c r="F424" s="11">
        <v>39711.277300000002</v>
      </c>
      <c r="G424" s="11">
        <v>541025.59600000002</v>
      </c>
      <c r="H424" s="12">
        <f t="shared" si="6"/>
        <v>3843378.6965000001</v>
      </c>
    </row>
    <row r="425" spans="1:8" ht="13.8">
      <c r="A425" s="9">
        <v>420</v>
      </c>
      <c r="B425" s="10" t="s">
        <v>109</v>
      </c>
      <c r="C425" s="10" t="s">
        <v>202</v>
      </c>
      <c r="D425" s="11">
        <v>3302856.2582999999</v>
      </c>
      <c r="E425" s="11">
        <v>252683.67739999999</v>
      </c>
      <c r="F425" s="11">
        <v>43276.289599999996</v>
      </c>
      <c r="G425" s="11">
        <v>589595.24730000005</v>
      </c>
      <c r="H425" s="12">
        <f t="shared" si="6"/>
        <v>4188411.4725999995</v>
      </c>
    </row>
    <row r="426" spans="1:8" ht="13.8">
      <c r="A426" s="9">
        <v>421</v>
      </c>
      <c r="B426" s="10" t="s">
        <v>109</v>
      </c>
      <c r="C426" s="10" t="s">
        <v>204</v>
      </c>
      <c r="D426" s="11">
        <v>3295133.4989999998</v>
      </c>
      <c r="E426" s="11">
        <v>252092.85089999999</v>
      </c>
      <c r="F426" s="11">
        <v>43175.100700000003</v>
      </c>
      <c r="G426" s="11">
        <v>588216.652</v>
      </c>
      <c r="H426" s="12">
        <f t="shared" si="6"/>
        <v>4178618.1025999999</v>
      </c>
    </row>
    <row r="427" spans="1:8" ht="13.8">
      <c r="A427" s="9">
        <v>422</v>
      </c>
      <c r="B427" s="10" t="s">
        <v>109</v>
      </c>
      <c r="C427" s="10" t="s">
        <v>206</v>
      </c>
      <c r="D427" s="11">
        <v>2877493.0961000002</v>
      </c>
      <c r="E427" s="11">
        <v>220141.44140000001</v>
      </c>
      <c r="F427" s="11">
        <v>37702.889499999997</v>
      </c>
      <c r="G427" s="11">
        <v>513663.36320000002</v>
      </c>
      <c r="H427" s="12">
        <f t="shared" si="6"/>
        <v>3649000.7902000002</v>
      </c>
    </row>
    <row r="428" spans="1:8" ht="13.8">
      <c r="A428" s="9">
        <v>423</v>
      </c>
      <c r="B428" s="10" t="s">
        <v>109</v>
      </c>
      <c r="C428" s="10" t="s">
        <v>208</v>
      </c>
      <c r="D428" s="11">
        <v>3241712.6542000002</v>
      </c>
      <c r="E428" s="11">
        <v>248005.91080000001</v>
      </c>
      <c r="F428" s="11">
        <v>42475.144099999998</v>
      </c>
      <c r="G428" s="11">
        <v>578680.45860000001</v>
      </c>
      <c r="H428" s="12">
        <f t="shared" si="6"/>
        <v>4110874.1677000006</v>
      </c>
    </row>
    <row r="429" spans="1:8" ht="13.8">
      <c r="A429" s="9">
        <v>424</v>
      </c>
      <c r="B429" s="10" t="s">
        <v>109</v>
      </c>
      <c r="C429" s="10" t="s">
        <v>210</v>
      </c>
      <c r="D429" s="11">
        <v>3346375.1616000002</v>
      </c>
      <c r="E429" s="11">
        <v>256013.0735</v>
      </c>
      <c r="F429" s="11">
        <v>43846.504099999998</v>
      </c>
      <c r="G429" s="11">
        <v>597363.83810000005</v>
      </c>
      <c r="H429" s="12">
        <f t="shared" si="6"/>
        <v>4243598.5773</v>
      </c>
    </row>
    <row r="430" spans="1:8" ht="13.8">
      <c r="A430" s="9">
        <v>425</v>
      </c>
      <c r="B430" s="10" t="s">
        <v>109</v>
      </c>
      <c r="C430" s="10" t="s">
        <v>212</v>
      </c>
      <c r="D430" s="11">
        <v>3203401.0625999998</v>
      </c>
      <c r="E430" s="11">
        <v>245074.89799999999</v>
      </c>
      <c r="F430" s="11">
        <v>41973.159299999999</v>
      </c>
      <c r="G430" s="11">
        <v>571841.42879999999</v>
      </c>
      <c r="H430" s="12">
        <f t="shared" si="6"/>
        <v>4062290.5486999997</v>
      </c>
    </row>
    <row r="431" spans="1:8" ht="13.8">
      <c r="A431" s="9">
        <v>426</v>
      </c>
      <c r="B431" s="10" t="s">
        <v>109</v>
      </c>
      <c r="C431" s="10" t="s">
        <v>214</v>
      </c>
      <c r="D431" s="11">
        <v>3512894.6449000002</v>
      </c>
      <c r="E431" s="11">
        <v>268752.57890000002</v>
      </c>
      <c r="F431" s="11">
        <v>46028.356699999997</v>
      </c>
      <c r="G431" s="11">
        <v>627089.35089999996</v>
      </c>
      <c r="H431" s="12">
        <f t="shared" si="6"/>
        <v>4454764.9314000001</v>
      </c>
    </row>
    <row r="432" spans="1:8" ht="13.8">
      <c r="A432" s="9">
        <v>427</v>
      </c>
      <c r="B432" s="10" t="s">
        <v>109</v>
      </c>
      <c r="C432" s="10" t="s">
        <v>216</v>
      </c>
      <c r="D432" s="11">
        <v>2797397.0178999999</v>
      </c>
      <c r="E432" s="11">
        <v>214013.72339999999</v>
      </c>
      <c r="F432" s="11">
        <v>36653.415699999998</v>
      </c>
      <c r="G432" s="11">
        <v>499365.35460000002</v>
      </c>
      <c r="H432" s="12">
        <f t="shared" si="6"/>
        <v>3547429.5115999999</v>
      </c>
    </row>
    <row r="433" spans="1:8" ht="13.8">
      <c r="A433" s="9">
        <v>428</v>
      </c>
      <c r="B433" s="10" t="s">
        <v>109</v>
      </c>
      <c r="C433" s="10" t="s">
        <v>109</v>
      </c>
      <c r="D433" s="11">
        <v>3852755.0118</v>
      </c>
      <c r="E433" s="11">
        <v>294753.4584</v>
      </c>
      <c r="F433" s="11">
        <v>50481.440499999997</v>
      </c>
      <c r="G433" s="11">
        <v>687758.06949999998</v>
      </c>
      <c r="H433" s="12">
        <f t="shared" si="6"/>
        <v>4885747.9802000001</v>
      </c>
    </row>
    <row r="434" spans="1:8" ht="13.8">
      <c r="A434" s="9">
        <v>429</v>
      </c>
      <c r="B434" s="10" t="s">
        <v>109</v>
      </c>
      <c r="C434" s="10" t="s">
        <v>220</v>
      </c>
      <c r="D434" s="11">
        <v>2710964.0255999998</v>
      </c>
      <c r="E434" s="11">
        <v>207401.20240000001</v>
      </c>
      <c r="F434" s="11">
        <v>35520.9113</v>
      </c>
      <c r="G434" s="11">
        <v>483936.13900000002</v>
      </c>
      <c r="H434" s="12">
        <f t="shared" si="6"/>
        <v>3437822.2782999994</v>
      </c>
    </row>
    <row r="435" spans="1:8" ht="13.8">
      <c r="A435" s="9">
        <v>430</v>
      </c>
      <c r="B435" s="10" t="s">
        <v>109</v>
      </c>
      <c r="C435" s="10" t="s">
        <v>222</v>
      </c>
      <c r="D435" s="11">
        <v>2561142.3604000001</v>
      </c>
      <c r="E435" s="11">
        <v>195939.15669999999</v>
      </c>
      <c r="F435" s="11">
        <v>33557.845000000001</v>
      </c>
      <c r="G435" s="11">
        <v>457191.36570000002</v>
      </c>
      <c r="H435" s="12">
        <f t="shared" si="6"/>
        <v>3247830.7278000005</v>
      </c>
    </row>
    <row r="436" spans="1:8" ht="13.8">
      <c r="A436" s="9">
        <v>431</v>
      </c>
      <c r="B436" s="10" t="s">
        <v>109</v>
      </c>
      <c r="C436" s="10" t="s">
        <v>224</v>
      </c>
      <c r="D436" s="11">
        <v>3115591.2927000001</v>
      </c>
      <c r="E436" s="11">
        <v>238357.0472</v>
      </c>
      <c r="F436" s="11">
        <v>40822.6155</v>
      </c>
      <c r="G436" s="11">
        <v>556166.4436</v>
      </c>
      <c r="H436" s="12">
        <f t="shared" si="6"/>
        <v>3950937.3989999997</v>
      </c>
    </row>
    <row r="437" spans="1:8" ht="13.8">
      <c r="A437" s="9">
        <v>432</v>
      </c>
      <c r="B437" s="10" t="s">
        <v>109</v>
      </c>
      <c r="C437" s="10" t="s">
        <v>226</v>
      </c>
      <c r="D437" s="11">
        <v>3100387.4656000002</v>
      </c>
      <c r="E437" s="11">
        <v>237193.88459999999</v>
      </c>
      <c r="F437" s="11">
        <v>40623.404499999997</v>
      </c>
      <c r="G437" s="11">
        <v>553452.39749999996</v>
      </c>
      <c r="H437" s="12">
        <f t="shared" si="6"/>
        <v>3931657.1522000004</v>
      </c>
    </row>
    <row r="438" spans="1:8" ht="13.8">
      <c r="A438" s="9">
        <v>433</v>
      </c>
      <c r="B438" s="10" t="s">
        <v>109</v>
      </c>
      <c r="C438" s="10" t="s">
        <v>228</v>
      </c>
      <c r="D438" s="11">
        <v>2940940.3177</v>
      </c>
      <c r="E438" s="11">
        <v>224995.44529999999</v>
      </c>
      <c r="F438" s="11">
        <v>38534.218500000003</v>
      </c>
      <c r="G438" s="11">
        <v>524989.37230000005</v>
      </c>
      <c r="H438" s="12">
        <f t="shared" si="6"/>
        <v>3729459.3537999997</v>
      </c>
    </row>
    <row r="439" spans="1:8" ht="13.8">
      <c r="A439" s="9">
        <v>434</v>
      </c>
      <c r="B439" s="10" t="s">
        <v>109</v>
      </c>
      <c r="C439" s="10" t="s">
        <v>230</v>
      </c>
      <c r="D439" s="11">
        <v>3002706.7496000002</v>
      </c>
      <c r="E439" s="11">
        <v>229720.86110000001</v>
      </c>
      <c r="F439" s="11">
        <v>39343.524700000002</v>
      </c>
      <c r="G439" s="11">
        <v>536015.34250000003</v>
      </c>
      <c r="H439" s="12">
        <f t="shared" si="6"/>
        <v>3807786.4779000003</v>
      </c>
    </row>
    <row r="440" spans="1:8" ht="13.8">
      <c r="A440" s="9">
        <v>435</v>
      </c>
      <c r="B440" s="10" t="s">
        <v>109</v>
      </c>
      <c r="C440" s="10" t="s">
        <v>232</v>
      </c>
      <c r="D440" s="11">
        <v>2529223.6786000002</v>
      </c>
      <c r="E440" s="11">
        <v>193497.2309</v>
      </c>
      <c r="F440" s="11">
        <v>33139.624499999998</v>
      </c>
      <c r="G440" s="11">
        <v>451493.53879999998</v>
      </c>
      <c r="H440" s="12">
        <f t="shared" si="6"/>
        <v>3207354.0728000002</v>
      </c>
    </row>
    <row r="441" spans="1:8" ht="13.8">
      <c r="A441" s="9">
        <v>436</v>
      </c>
      <c r="B441" s="10" t="s">
        <v>109</v>
      </c>
      <c r="C441" s="10" t="s">
        <v>234</v>
      </c>
      <c r="D441" s="11">
        <v>3026376.1491</v>
      </c>
      <c r="E441" s="11">
        <v>231531.6789</v>
      </c>
      <c r="F441" s="11">
        <v>39653.657399999996</v>
      </c>
      <c r="G441" s="11">
        <v>540240.58409999998</v>
      </c>
      <c r="H441" s="12">
        <f t="shared" si="6"/>
        <v>3837802.0695000002</v>
      </c>
    </row>
    <row r="442" spans="1:8" ht="13.8">
      <c r="A442" s="9">
        <v>437</v>
      </c>
      <c r="B442" s="10" t="s">
        <v>109</v>
      </c>
      <c r="C442" s="10" t="s">
        <v>236</v>
      </c>
      <c r="D442" s="11">
        <v>2729973.4413999999</v>
      </c>
      <c r="E442" s="11">
        <v>208855.51010000001</v>
      </c>
      <c r="F442" s="11">
        <v>35769.985699999997</v>
      </c>
      <c r="G442" s="11">
        <v>487329.52350000001</v>
      </c>
      <c r="H442" s="12">
        <f t="shared" si="6"/>
        <v>3461928.4607000002</v>
      </c>
    </row>
    <row r="443" spans="1:8" ht="13.8">
      <c r="A443" s="9">
        <v>438</v>
      </c>
      <c r="B443" s="10" t="s">
        <v>109</v>
      </c>
      <c r="C443" s="10" t="s">
        <v>238</v>
      </c>
      <c r="D443" s="11">
        <v>2828491.7982000001</v>
      </c>
      <c r="E443" s="11">
        <v>216392.61689999999</v>
      </c>
      <c r="F443" s="11">
        <v>37060.840799999998</v>
      </c>
      <c r="G443" s="11">
        <v>504916.10619999998</v>
      </c>
      <c r="H443" s="12">
        <f t="shared" si="6"/>
        <v>3586861.3620999996</v>
      </c>
    </row>
    <row r="444" spans="1:8" ht="13.8">
      <c r="A444" s="9">
        <v>439</v>
      </c>
      <c r="B444" s="10" t="s">
        <v>109</v>
      </c>
      <c r="C444" s="10" t="s">
        <v>240</v>
      </c>
      <c r="D444" s="11">
        <v>3034913.6348000001</v>
      </c>
      <c r="E444" s="11">
        <v>232184.8358</v>
      </c>
      <c r="F444" s="11">
        <v>39765.521399999998</v>
      </c>
      <c r="G444" s="11">
        <v>541764.61679999996</v>
      </c>
      <c r="H444" s="12">
        <f t="shared" si="6"/>
        <v>3848628.6088</v>
      </c>
    </row>
    <row r="445" spans="1:8" ht="13.8">
      <c r="A445" s="9">
        <v>440</v>
      </c>
      <c r="B445" s="10" t="s">
        <v>109</v>
      </c>
      <c r="C445" s="10" t="s">
        <v>242</v>
      </c>
      <c r="D445" s="11">
        <v>2941403.0145999999</v>
      </c>
      <c r="E445" s="11">
        <v>225030.8437</v>
      </c>
      <c r="F445" s="11">
        <v>38540.2811</v>
      </c>
      <c r="G445" s="11">
        <v>525071.96869999997</v>
      </c>
      <c r="H445" s="12">
        <f t="shared" si="6"/>
        <v>3730046.1080999998</v>
      </c>
    </row>
    <row r="446" spans="1:8" ht="13.8">
      <c r="A446" s="9">
        <v>441</v>
      </c>
      <c r="B446" s="10" t="s">
        <v>109</v>
      </c>
      <c r="C446" s="10" t="s">
        <v>244</v>
      </c>
      <c r="D446" s="11">
        <v>2882816.2897999999</v>
      </c>
      <c r="E446" s="11">
        <v>220548.69010000001</v>
      </c>
      <c r="F446" s="11">
        <v>37772.637600000002</v>
      </c>
      <c r="G446" s="11">
        <v>514613.6103</v>
      </c>
      <c r="H446" s="12">
        <f t="shared" si="6"/>
        <v>3655751.2277999995</v>
      </c>
    </row>
    <row r="447" spans="1:8" ht="13.8">
      <c r="A447" s="9">
        <v>442</v>
      </c>
      <c r="B447" s="10" t="s">
        <v>110</v>
      </c>
      <c r="C447" s="10" t="s">
        <v>248</v>
      </c>
      <c r="D447" s="11">
        <v>2308166.7691000002</v>
      </c>
      <c r="E447" s="11">
        <v>176585.36180000001</v>
      </c>
      <c r="F447" s="11">
        <v>30243.1852</v>
      </c>
      <c r="G447" s="11">
        <v>412032.51089999999</v>
      </c>
      <c r="H447" s="12">
        <f t="shared" si="6"/>
        <v>2927027.8270000005</v>
      </c>
    </row>
    <row r="448" spans="1:8" ht="13.8">
      <c r="A448" s="9">
        <v>443</v>
      </c>
      <c r="B448" s="10" t="s">
        <v>110</v>
      </c>
      <c r="C448" s="10" t="s">
        <v>250</v>
      </c>
      <c r="D448" s="11">
        <v>3771453.0984999998</v>
      </c>
      <c r="E448" s="11">
        <v>288533.48849999998</v>
      </c>
      <c r="F448" s="11">
        <v>49416.167000000001</v>
      </c>
      <c r="G448" s="11">
        <v>673244.80649999995</v>
      </c>
      <c r="H448" s="12">
        <f t="shared" si="6"/>
        <v>4782647.5604999997</v>
      </c>
    </row>
    <row r="449" spans="1:8" ht="13.8">
      <c r="A449" s="9">
        <v>444</v>
      </c>
      <c r="B449" s="10" t="s">
        <v>110</v>
      </c>
      <c r="C449" s="10" t="s">
        <v>252</v>
      </c>
      <c r="D449" s="11">
        <v>3176663.8470000001</v>
      </c>
      <c r="E449" s="11">
        <v>243029.37820000001</v>
      </c>
      <c r="F449" s="11">
        <v>41622.83</v>
      </c>
      <c r="G449" s="11">
        <v>567068.54920000001</v>
      </c>
      <c r="H449" s="12">
        <f t="shared" si="6"/>
        <v>4028384.6044000005</v>
      </c>
    </row>
    <row r="450" spans="1:8" ht="13.8">
      <c r="A450" s="9">
        <v>445</v>
      </c>
      <c r="B450" s="10" t="s">
        <v>110</v>
      </c>
      <c r="C450" s="10" t="s">
        <v>254</v>
      </c>
      <c r="D450" s="11">
        <v>2622870.9766000002</v>
      </c>
      <c r="E450" s="11">
        <v>200661.67939999999</v>
      </c>
      <c r="F450" s="11">
        <v>34366.655700000003</v>
      </c>
      <c r="G450" s="11">
        <v>468210.58539999998</v>
      </c>
      <c r="H450" s="12">
        <f t="shared" si="6"/>
        <v>3326109.8970999997</v>
      </c>
    </row>
    <row r="451" spans="1:8" ht="13.8">
      <c r="A451" s="9">
        <v>446</v>
      </c>
      <c r="B451" s="10" t="s">
        <v>110</v>
      </c>
      <c r="C451" s="10" t="s">
        <v>256</v>
      </c>
      <c r="D451" s="11">
        <v>3493152.8522000001</v>
      </c>
      <c r="E451" s="11">
        <v>267242.24109999998</v>
      </c>
      <c r="F451" s="11">
        <v>45769.686099999999</v>
      </c>
      <c r="G451" s="11">
        <v>623565.22919999994</v>
      </c>
      <c r="H451" s="12">
        <f t="shared" si="6"/>
        <v>4429730.0086000003</v>
      </c>
    </row>
    <row r="452" spans="1:8" ht="13.8">
      <c r="A452" s="9">
        <v>447</v>
      </c>
      <c r="B452" s="10" t="s">
        <v>110</v>
      </c>
      <c r="C452" s="10" t="s">
        <v>258</v>
      </c>
      <c r="D452" s="11">
        <v>4273661.2050999999</v>
      </c>
      <c r="E452" s="11">
        <v>326954.71580000001</v>
      </c>
      <c r="F452" s="11">
        <v>55996.442300000002</v>
      </c>
      <c r="G452" s="11">
        <v>762894.33689999999</v>
      </c>
      <c r="H452" s="12">
        <f t="shared" si="6"/>
        <v>5419506.7001000009</v>
      </c>
    </row>
    <row r="453" spans="1:8" ht="13.8">
      <c r="A453" s="9">
        <v>448</v>
      </c>
      <c r="B453" s="10" t="s">
        <v>110</v>
      </c>
      <c r="C453" s="10" t="s">
        <v>260</v>
      </c>
      <c r="D453" s="11">
        <v>2911527.1134000001</v>
      </c>
      <c r="E453" s="11">
        <v>222745.2</v>
      </c>
      <c r="F453" s="11">
        <v>38148.826500000003</v>
      </c>
      <c r="G453" s="11">
        <v>519738.80009999999</v>
      </c>
      <c r="H453" s="12">
        <f t="shared" si="6"/>
        <v>3692159.9400000004</v>
      </c>
    </row>
    <row r="454" spans="1:8" ht="13.8">
      <c r="A454" s="9">
        <v>449</v>
      </c>
      <c r="B454" s="10" t="s">
        <v>110</v>
      </c>
      <c r="C454" s="10" t="s">
        <v>262</v>
      </c>
      <c r="D454" s="11">
        <v>3093074.7048999998</v>
      </c>
      <c r="E454" s="11">
        <v>236634.42480000001</v>
      </c>
      <c r="F454" s="11">
        <v>40527.587699999996</v>
      </c>
      <c r="G454" s="11">
        <v>552146.99129999999</v>
      </c>
      <c r="H454" s="12">
        <f t="shared" si="6"/>
        <v>3922383.7086999998</v>
      </c>
    </row>
    <row r="455" spans="1:8" ht="13.8">
      <c r="A455" s="9">
        <v>450</v>
      </c>
      <c r="B455" s="10" t="s">
        <v>110</v>
      </c>
      <c r="C455" s="10" t="s">
        <v>264</v>
      </c>
      <c r="D455" s="11">
        <v>3842569.7165999999</v>
      </c>
      <c r="E455" s="11">
        <v>293974.2365</v>
      </c>
      <c r="F455" s="11">
        <v>50347.985699999997</v>
      </c>
      <c r="G455" s="11">
        <v>685939.88509999996</v>
      </c>
      <c r="H455" s="12">
        <f t="shared" ref="H455:H518" si="7">D455+E455+F455+G455</f>
        <v>4872831.8239000002</v>
      </c>
    </row>
    <row r="456" spans="1:8" ht="13.8">
      <c r="A456" s="9">
        <v>451</v>
      </c>
      <c r="B456" s="10" t="s">
        <v>110</v>
      </c>
      <c r="C456" s="10" t="s">
        <v>266</v>
      </c>
      <c r="D456" s="11">
        <v>2675609.5839</v>
      </c>
      <c r="E456" s="11">
        <v>204696.4252</v>
      </c>
      <c r="F456" s="11">
        <v>35057.6731</v>
      </c>
      <c r="G456" s="11">
        <v>477624.99209999997</v>
      </c>
      <c r="H456" s="12">
        <f t="shared" si="7"/>
        <v>3392988.6742999996</v>
      </c>
    </row>
    <row r="457" spans="1:8" ht="13.8">
      <c r="A457" s="9">
        <v>452</v>
      </c>
      <c r="B457" s="10" t="s">
        <v>110</v>
      </c>
      <c r="C457" s="10" t="s">
        <v>268</v>
      </c>
      <c r="D457" s="11">
        <v>2826142.0144000002</v>
      </c>
      <c r="E457" s="11">
        <v>216212.84770000001</v>
      </c>
      <c r="F457" s="11">
        <v>37030.0524</v>
      </c>
      <c r="G457" s="11">
        <v>504496.6446</v>
      </c>
      <c r="H457" s="12">
        <f t="shared" si="7"/>
        <v>3583881.5591000002</v>
      </c>
    </row>
    <row r="458" spans="1:8" ht="13.8">
      <c r="A458" s="9">
        <v>453</v>
      </c>
      <c r="B458" s="10" t="s">
        <v>110</v>
      </c>
      <c r="C458" s="10" t="s">
        <v>270</v>
      </c>
      <c r="D458" s="11">
        <v>3117848.9418000001</v>
      </c>
      <c r="E458" s="11">
        <v>238529.7678</v>
      </c>
      <c r="F458" s="11">
        <v>40852.1967</v>
      </c>
      <c r="G458" s="11">
        <v>556569.45810000005</v>
      </c>
      <c r="H458" s="12">
        <f t="shared" si="7"/>
        <v>3953800.3644000003</v>
      </c>
    </row>
    <row r="459" spans="1:8" ht="13.8">
      <c r="A459" s="9">
        <v>454</v>
      </c>
      <c r="B459" s="10" t="s">
        <v>110</v>
      </c>
      <c r="C459" s="10" t="s">
        <v>272</v>
      </c>
      <c r="D459" s="11">
        <v>2594731.3571000001</v>
      </c>
      <c r="E459" s="11">
        <v>198508.86929999999</v>
      </c>
      <c r="F459" s="11">
        <v>33997.951099999998</v>
      </c>
      <c r="G459" s="11">
        <v>463187.36170000001</v>
      </c>
      <c r="H459" s="12">
        <f t="shared" si="7"/>
        <v>3290425.5392000005</v>
      </c>
    </row>
    <row r="460" spans="1:8" ht="13.8">
      <c r="A460" s="9">
        <v>455</v>
      </c>
      <c r="B460" s="10" t="s">
        <v>110</v>
      </c>
      <c r="C460" s="10" t="s">
        <v>274</v>
      </c>
      <c r="D460" s="11">
        <v>2977623.8058000002</v>
      </c>
      <c r="E460" s="11">
        <v>227801.9007</v>
      </c>
      <c r="F460" s="11">
        <v>39014.870799999997</v>
      </c>
      <c r="G460" s="11">
        <v>531537.76820000005</v>
      </c>
      <c r="H460" s="12">
        <f t="shared" si="7"/>
        <v>3775978.3455000008</v>
      </c>
    </row>
    <row r="461" spans="1:8" ht="13.8">
      <c r="A461" s="9">
        <v>456</v>
      </c>
      <c r="B461" s="10" t="s">
        <v>110</v>
      </c>
      <c r="C461" s="10" t="s">
        <v>276</v>
      </c>
      <c r="D461" s="11">
        <v>3444828.7982999999</v>
      </c>
      <c r="E461" s="11">
        <v>263545.22899999999</v>
      </c>
      <c r="F461" s="11">
        <v>45136.511200000001</v>
      </c>
      <c r="G461" s="11">
        <v>614938.8676</v>
      </c>
      <c r="H461" s="12">
        <f t="shared" si="7"/>
        <v>4368449.4060999993</v>
      </c>
    </row>
    <row r="462" spans="1:8" ht="13.8">
      <c r="A462" s="9">
        <v>457</v>
      </c>
      <c r="B462" s="10" t="s">
        <v>110</v>
      </c>
      <c r="C462" s="10" t="s">
        <v>278</v>
      </c>
      <c r="D462" s="11">
        <v>2759975.4416</v>
      </c>
      <c r="E462" s="11">
        <v>211150.8009</v>
      </c>
      <c r="F462" s="11">
        <v>36163.092499999999</v>
      </c>
      <c r="G462" s="11">
        <v>492685.20209999999</v>
      </c>
      <c r="H462" s="12">
        <f t="shared" si="7"/>
        <v>3499974.5370999998</v>
      </c>
    </row>
    <row r="463" spans="1:8" ht="13.8">
      <c r="A463" s="9">
        <v>458</v>
      </c>
      <c r="B463" s="10" t="s">
        <v>110</v>
      </c>
      <c r="C463" s="10" t="s">
        <v>280</v>
      </c>
      <c r="D463" s="11">
        <v>2719869.7294999999</v>
      </c>
      <c r="E463" s="11">
        <v>208082.52970000001</v>
      </c>
      <c r="F463" s="11">
        <v>35637.599900000001</v>
      </c>
      <c r="G463" s="11">
        <v>485525.90259999997</v>
      </c>
      <c r="H463" s="12">
        <f t="shared" si="7"/>
        <v>3449115.7616999997</v>
      </c>
    </row>
    <row r="464" spans="1:8" ht="13.8">
      <c r="A464" s="9">
        <v>459</v>
      </c>
      <c r="B464" s="10" t="s">
        <v>110</v>
      </c>
      <c r="C464" s="10" t="s">
        <v>283</v>
      </c>
      <c r="D464" s="11">
        <v>2822542.9005999998</v>
      </c>
      <c r="E464" s="11">
        <v>215937.49900000001</v>
      </c>
      <c r="F464" s="11">
        <v>36982.8943</v>
      </c>
      <c r="G464" s="11">
        <v>503854.1642</v>
      </c>
      <c r="H464" s="12">
        <f t="shared" si="7"/>
        <v>3579317.4580999995</v>
      </c>
    </row>
    <row r="465" spans="1:8" ht="13.8">
      <c r="A465" s="9">
        <v>460</v>
      </c>
      <c r="B465" s="10" t="s">
        <v>110</v>
      </c>
      <c r="C465" s="10" t="s">
        <v>285</v>
      </c>
      <c r="D465" s="11">
        <v>3414899.3132000002</v>
      </c>
      <c r="E465" s="11">
        <v>261255.4859</v>
      </c>
      <c r="F465" s="11">
        <v>44744.354599999999</v>
      </c>
      <c r="G465" s="11">
        <v>609596.13370000001</v>
      </c>
      <c r="H465" s="12">
        <f t="shared" si="7"/>
        <v>4330495.2874000007</v>
      </c>
    </row>
    <row r="466" spans="1:8" ht="13.8">
      <c r="A466" s="9">
        <v>461</v>
      </c>
      <c r="B466" s="10" t="s">
        <v>110</v>
      </c>
      <c r="C466" s="10" t="s">
        <v>287</v>
      </c>
      <c r="D466" s="11">
        <v>2624114.0359999998</v>
      </c>
      <c r="E466" s="11">
        <v>200756.77919999999</v>
      </c>
      <c r="F466" s="11">
        <v>34382.943099999997</v>
      </c>
      <c r="G466" s="11">
        <v>468432.48479999998</v>
      </c>
      <c r="H466" s="12">
        <f t="shared" si="7"/>
        <v>3327686.2430999996</v>
      </c>
    </row>
    <row r="467" spans="1:8" ht="13.8">
      <c r="A467" s="9">
        <v>462</v>
      </c>
      <c r="B467" s="10" t="s">
        <v>110</v>
      </c>
      <c r="C467" s="10" t="s">
        <v>289</v>
      </c>
      <c r="D467" s="11">
        <v>3134367.4142</v>
      </c>
      <c r="E467" s="11">
        <v>239793.5068</v>
      </c>
      <c r="F467" s="11">
        <v>41068.633099999999</v>
      </c>
      <c r="G467" s="11">
        <v>559518.1825</v>
      </c>
      <c r="H467" s="12">
        <f t="shared" si="7"/>
        <v>3974747.7366000004</v>
      </c>
    </row>
    <row r="468" spans="1:8" ht="13.8">
      <c r="A468" s="9">
        <v>463</v>
      </c>
      <c r="B468" s="10" t="s">
        <v>111</v>
      </c>
      <c r="C468" s="10" t="s">
        <v>293</v>
      </c>
      <c r="D468" s="11">
        <v>3347954.3524000002</v>
      </c>
      <c r="E468" s="11">
        <v>256133.88879999999</v>
      </c>
      <c r="F468" s="11">
        <v>43867.195699999997</v>
      </c>
      <c r="G468" s="11">
        <v>597645.74060000002</v>
      </c>
      <c r="H468" s="12">
        <f t="shared" si="7"/>
        <v>4245601.1775000002</v>
      </c>
    </row>
    <row r="469" spans="1:8" ht="13.8">
      <c r="A469" s="9">
        <v>464</v>
      </c>
      <c r="B469" s="10" t="s">
        <v>111</v>
      </c>
      <c r="C469" s="10" t="s">
        <v>295</v>
      </c>
      <c r="D469" s="11">
        <v>2960347.1649000002</v>
      </c>
      <c r="E469" s="11">
        <v>226480.15830000001</v>
      </c>
      <c r="F469" s="11">
        <v>38788.5003</v>
      </c>
      <c r="G469" s="11">
        <v>528453.70259999996</v>
      </c>
      <c r="H469" s="12">
        <f t="shared" si="7"/>
        <v>3754069.5261000004</v>
      </c>
    </row>
    <row r="470" spans="1:8" ht="13.8">
      <c r="A470" s="9">
        <v>465</v>
      </c>
      <c r="B470" s="10" t="s">
        <v>111</v>
      </c>
      <c r="C470" s="10" t="s">
        <v>297</v>
      </c>
      <c r="D470" s="11">
        <v>3736101.5861999998</v>
      </c>
      <c r="E470" s="11">
        <v>285828.93540000002</v>
      </c>
      <c r="F470" s="11">
        <v>48952.967199999999</v>
      </c>
      <c r="G470" s="11">
        <v>666934.18259999994</v>
      </c>
      <c r="H470" s="12">
        <f t="shared" si="7"/>
        <v>4737817.6713999994</v>
      </c>
    </row>
    <row r="471" spans="1:8" ht="13.8">
      <c r="A471" s="9">
        <v>466</v>
      </c>
      <c r="B471" s="10" t="s">
        <v>111</v>
      </c>
      <c r="C471" s="10" t="s">
        <v>299</v>
      </c>
      <c r="D471" s="11">
        <v>2958206.9717999999</v>
      </c>
      <c r="E471" s="11">
        <v>226316.42370000001</v>
      </c>
      <c r="F471" s="11">
        <v>38760.458100000003</v>
      </c>
      <c r="G471" s="11">
        <v>528071.65520000004</v>
      </c>
      <c r="H471" s="12">
        <f t="shared" si="7"/>
        <v>3751355.5088</v>
      </c>
    </row>
    <row r="472" spans="1:8" ht="13.8">
      <c r="A472" s="9">
        <v>467</v>
      </c>
      <c r="B472" s="10" t="s">
        <v>111</v>
      </c>
      <c r="C472" s="10" t="s">
        <v>301</v>
      </c>
      <c r="D472" s="11">
        <v>4044787.7741</v>
      </c>
      <c r="E472" s="11">
        <v>309444.8469</v>
      </c>
      <c r="F472" s="11">
        <v>52997.585500000001</v>
      </c>
      <c r="G472" s="11">
        <v>722037.97609999997</v>
      </c>
      <c r="H472" s="12">
        <f t="shared" si="7"/>
        <v>5129268.1825999999</v>
      </c>
    </row>
    <row r="473" spans="1:8" ht="13.8">
      <c r="A473" s="9">
        <v>468</v>
      </c>
      <c r="B473" s="10" t="s">
        <v>111</v>
      </c>
      <c r="C473" s="10" t="s">
        <v>303</v>
      </c>
      <c r="D473" s="11">
        <v>3144852.0965</v>
      </c>
      <c r="E473" s="11">
        <v>240595.63320000001</v>
      </c>
      <c r="F473" s="11">
        <v>41206.010600000001</v>
      </c>
      <c r="G473" s="11">
        <v>561389.81070000003</v>
      </c>
      <c r="H473" s="12">
        <f t="shared" si="7"/>
        <v>3988043.551</v>
      </c>
    </row>
    <row r="474" spans="1:8" ht="13.8">
      <c r="A474" s="9">
        <v>469</v>
      </c>
      <c r="B474" s="10" t="s">
        <v>111</v>
      </c>
      <c r="C474" s="10" t="s">
        <v>305</v>
      </c>
      <c r="D474" s="11">
        <v>2638816.5151</v>
      </c>
      <c r="E474" s="11">
        <v>201881.5864</v>
      </c>
      <c r="F474" s="11">
        <v>34575.585099999997</v>
      </c>
      <c r="G474" s="11">
        <v>471057.03490000003</v>
      </c>
      <c r="H474" s="12">
        <f t="shared" si="7"/>
        <v>3346330.7214999995</v>
      </c>
    </row>
    <row r="475" spans="1:8" ht="13.8">
      <c r="A475" s="9">
        <v>470</v>
      </c>
      <c r="B475" s="10" t="s">
        <v>111</v>
      </c>
      <c r="C475" s="10" t="s">
        <v>307</v>
      </c>
      <c r="D475" s="11">
        <v>3092169.5364000001</v>
      </c>
      <c r="E475" s="11">
        <v>236565.1753</v>
      </c>
      <c r="F475" s="11">
        <v>40515.727500000001</v>
      </c>
      <c r="G475" s="11">
        <v>551985.40899999999</v>
      </c>
      <c r="H475" s="12">
        <f t="shared" si="7"/>
        <v>3921235.8481999999</v>
      </c>
    </row>
    <row r="476" spans="1:8" ht="13.8">
      <c r="A476" s="9">
        <v>471</v>
      </c>
      <c r="B476" s="10" t="s">
        <v>111</v>
      </c>
      <c r="C476" s="10" t="s">
        <v>309</v>
      </c>
      <c r="D476" s="11">
        <v>3032502.6710000001</v>
      </c>
      <c r="E476" s="11">
        <v>232000.386</v>
      </c>
      <c r="F476" s="11">
        <v>39733.931299999997</v>
      </c>
      <c r="G476" s="11">
        <v>541334.23389999999</v>
      </c>
      <c r="H476" s="12">
        <f t="shared" si="7"/>
        <v>3845571.2221999997</v>
      </c>
    </row>
    <row r="477" spans="1:8" ht="13.8">
      <c r="A477" s="9">
        <v>472</v>
      </c>
      <c r="B477" s="10" t="s">
        <v>111</v>
      </c>
      <c r="C477" s="10" t="s">
        <v>311</v>
      </c>
      <c r="D477" s="11">
        <v>3206043.3295</v>
      </c>
      <c r="E477" s="11">
        <v>245277.0436</v>
      </c>
      <c r="F477" s="11">
        <v>42007.780100000004</v>
      </c>
      <c r="G477" s="11">
        <v>572313.1017</v>
      </c>
      <c r="H477" s="12">
        <f t="shared" si="7"/>
        <v>4065641.2549000001</v>
      </c>
    </row>
    <row r="478" spans="1:8" ht="13.8">
      <c r="A478" s="9">
        <v>473</v>
      </c>
      <c r="B478" s="10" t="s">
        <v>111</v>
      </c>
      <c r="C478" s="10" t="s">
        <v>111</v>
      </c>
      <c r="D478" s="11">
        <v>2822243.4668999999</v>
      </c>
      <c r="E478" s="11">
        <v>215914.59090000001</v>
      </c>
      <c r="F478" s="11">
        <v>36978.9709</v>
      </c>
      <c r="G478" s="11">
        <v>503800.7121</v>
      </c>
      <c r="H478" s="12">
        <f t="shared" si="7"/>
        <v>3578937.7408000003</v>
      </c>
    </row>
    <row r="479" spans="1:8" ht="13.8">
      <c r="A479" s="9">
        <v>474</v>
      </c>
      <c r="B479" s="10" t="s">
        <v>111</v>
      </c>
      <c r="C479" s="10" t="s">
        <v>314</v>
      </c>
      <c r="D479" s="11">
        <v>3603178.7804</v>
      </c>
      <c r="E479" s="11">
        <v>275659.73009999999</v>
      </c>
      <c r="F479" s="11">
        <v>47211.321400000001</v>
      </c>
      <c r="G479" s="11">
        <v>643206.03689999995</v>
      </c>
      <c r="H479" s="12">
        <f t="shared" si="7"/>
        <v>4569255.8687999994</v>
      </c>
    </row>
    <row r="480" spans="1:8" ht="13.8">
      <c r="A480" s="9">
        <v>475</v>
      </c>
      <c r="B480" s="10" t="s">
        <v>111</v>
      </c>
      <c r="C480" s="10" t="s">
        <v>316</v>
      </c>
      <c r="D480" s="11">
        <v>2378313.0383000001</v>
      </c>
      <c r="E480" s="11">
        <v>181951.87359999999</v>
      </c>
      <c r="F480" s="11">
        <v>31162.289700000001</v>
      </c>
      <c r="G480" s="11">
        <v>424554.37180000002</v>
      </c>
      <c r="H480" s="12">
        <f t="shared" si="7"/>
        <v>3015981.5734000001</v>
      </c>
    </row>
    <row r="481" spans="1:8" ht="13.8">
      <c r="A481" s="9">
        <v>476</v>
      </c>
      <c r="B481" s="10" t="s">
        <v>111</v>
      </c>
      <c r="C481" s="10" t="s">
        <v>318</v>
      </c>
      <c r="D481" s="11">
        <v>3457710.0521</v>
      </c>
      <c r="E481" s="11">
        <v>264530.70409999997</v>
      </c>
      <c r="F481" s="11">
        <v>45305.290300000001</v>
      </c>
      <c r="G481" s="11">
        <v>617238.30949999997</v>
      </c>
      <c r="H481" s="12">
        <f t="shared" si="7"/>
        <v>4384784.3559999997</v>
      </c>
    </row>
    <row r="482" spans="1:8" ht="13.8">
      <c r="A482" s="9">
        <v>477</v>
      </c>
      <c r="B482" s="10" t="s">
        <v>111</v>
      </c>
      <c r="C482" s="10" t="s">
        <v>320</v>
      </c>
      <c r="D482" s="11">
        <v>2308921.7448</v>
      </c>
      <c r="E482" s="11">
        <v>176643.12090000001</v>
      </c>
      <c r="F482" s="11">
        <v>30253.077399999998</v>
      </c>
      <c r="G482" s="11">
        <v>412167.28210000001</v>
      </c>
      <c r="H482" s="12">
        <f t="shared" si="7"/>
        <v>2927985.2251999998</v>
      </c>
    </row>
    <row r="483" spans="1:8" ht="13.8">
      <c r="A483" s="9">
        <v>478</v>
      </c>
      <c r="B483" s="10" t="s">
        <v>111</v>
      </c>
      <c r="C483" s="10" t="s">
        <v>322</v>
      </c>
      <c r="D483" s="11">
        <v>3347410.3213</v>
      </c>
      <c r="E483" s="11">
        <v>256092.26790000001</v>
      </c>
      <c r="F483" s="11">
        <v>43860.067499999997</v>
      </c>
      <c r="G483" s="11">
        <v>597548.62520000001</v>
      </c>
      <c r="H483" s="12">
        <f t="shared" si="7"/>
        <v>4244911.2818999998</v>
      </c>
    </row>
    <row r="484" spans="1:8" ht="13.8">
      <c r="A484" s="9">
        <v>479</v>
      </c>
      <c r="B484" s="10" t="s">
        <v>111</v>
      </c>
      <c r="C484" s="10" t="s">
        <v>324</v>
      </c>
      <c r="D484" s="11">
        <v>4186478.9358999999</v>
      </c>
      <c r="E484" s="11">
        <v>320284.87170000002</v>
      </c>
      <c r="F484" s="11">
        <v>54854.120300000002</v>
      </c>
      <c r="G484" s="11">
        <v>747331.36730000004</v>
      </c>
      <c r="H484" s="12">
        <f t="shared" si="7"/>
        <v>5308949.2951999996</v>
      </c>
    </row>
    <row r="485" spans="1:8" ht="13.8">
      <c r="A485" s="9">
        <v>480</v>
      </c>
      <c r="B485" s="10" t="s">
        <v>111</v>
      </c>
      <c r="C485" s="10" t="s">
        <v>327</v>
      </c>
      <c r="D485" s="11">
        <v>3162367.8404000001</v>
      </c>
      <c r="E485" s="11">
        <v>241935.66800000001</v>
      </c>
      <c r="F485" s="11">
        <v>41435.513899999998</v>
      </c>
      <c r="G485" s="11">
        <v>564516.5588</v>
      </c>
      <c r="H485" s="12">
        <f t="shared" si="7"/>
        <v>4010255.5811000001</v>
      </c>
    </row>
    <row r="486" spans="1:8" ht="13.8">
      <c r="A486" s="9">
        <v>481</v>
      </c>
      <c r="B486" s="10" t="s">
        <v>111</v>
      </c>
      <c r="C486" s="10" t="s">
        <v>328</v>
      </c>
      <c r="D486" s="11">
        <v>2994275.1631</v>
      </c>
      <c r="E486" s="11">
        <v>229075.80600000001</v>
      </c>
      <c r="F486" s="11">
        <v>39233.048300000002</v>
      </c>
      <c r="G486" s="11">
        <v>534510.21400000004</v>
      </c>
      <c r="H486" s="12">
        <f t="shared" si="7"/>
        <v>3797094.2313999999</v>
      </c>
    </row>
    <row r="487" spans="1:8" ht="13.8">
      <c r="A487" s="9">
        <v>482</v>
      </c>
      <c r="B487" s="10" t="s">
        <v>111</v>
      </c>
      <c r="C487" s="10" t="s">
        <v>330</v>
      </c>
      <c r="D487" s="11">
        <v>3210586.8933000001</v>
      </c>
      <c r="E487" s="11">
        <v>245624.6471</v>
      </c>
      <c r="F487" s="11">
        <v>42067.313000000002</v>
      </c>
      <c r="G487" s="11">
        <v>573124.17660000001</v>
      </c>
      <c r="H487" s="12">
        <f t="shared" si="7"/>
        <v>4071403.0300000003</v>
      </c>
    </row>
    <row r="488" spans="1:8" ht="13.8">
      <c r="A488" s="9">
        <v>483</v>
      </c>
      <c r="B488" s="10" t="s">
        <v>111</v>
      </c>
      <c r="C488" s="10" t="s">
        <v>332</v>
      </c>
      <c r="D488" s="11">
        <v>3141448.3925000001</v>
      </c>
      <c r="E488" s="11">
        <v>240335.23420000001</v>
      </c>
      <c r="F488" s="11">
        <v>41161.412900000003</v>
      </c>
      <c r="G488" s="11">
        <v>560782.21310000005</v>
      </c>
      <c r="H488" s="12">
        <f t="shared" si="7"/>
        <v>3983727.2527000001</v>
      </c>
    </row>
    <row r="489" spans="1:8" ht="13.8">
      <c r="A489" s="9">
        <v>484</v>
      </c>
      <c r="B489" s="10" t="s">
        <v>112</v>
      </c>
      <c r="C489" s="10" t="s">
        <v>336</v>
      </c>
      <c r="D489" s="11">
        <v>2713119.7746000001</v>
      </c>
      <c r="E489" s="11">
        <v>207566.12710000001</v>
      </c>
      <c r="F489" s="11">
        <v>35549.157399999996</v>
      </c>
      <c r="G489" s="11">
        <v>484320.9633</v>
      </c>
      <c r="H489" s="12">
        <f t="shared" si="7"/>
        <v>3440556.0224000001</v>
      </c>
    </row>
    <row r="490" spans="1:8" ht="13.8">
      <c r="A490" s="9">
        <v>485</v>
      </c>
      <c r="B490" s="10" t="s">
        <v>112</v>
      </c>
      <c r="C490" s="10" t="s">
        <v>338</v>
      </c>
      <c r="D490" s="11">
        <v>4461568.1858000001</v>
      </c>
      <c r="E490" s="11">
        <v>341330.46309999999</v>
      </c>
      <c r="F490" s="11">
        <v>58458.5285</v>
      </c>
      <c r="G490" s="11">
        <v>796437.74730000005</v>
      </c>
      <c r="H490" s="12">
        <f t="shared" si="7"/>
        <v>5657794.9247000003</v>
      </c>
    </row>
    <row r="491" spans="1:8" ht="13.8">
      <c r="A491" s="9">
        <v>486</v>
      </c>
      <c r="B491" s="10" t="s">
        <v>112</v>
      </c>
      <c r="C491" s="10" t="s">
        <v>340</v>
      </c>
      <c r="D491" s="11">
        <v>3419511.9580000001</v>
      </c>
      <c r="E491" s="11">
        <v>261608.3744</v>
      </c>
      <c r="F491" s="11">
        <v>44804.792600000001</v>
      </c>
      <c r="G491" s="11">
        <v>610419.54020000005</v>
      </c>
      <c r="H491" s="12">
        <f t="shared" si="7"/>
        <v>4336344.6651999997</v>
      </c>
    </row>
    <row r="492" spans="1:8" ht="13.8">
      <c r="A492" s="9">
        <v>487</v>
      </c>
      <c r="B492" s="10" t="s">
        <v>112</v>
      </c>
      <c r="C492" s="10" t="s">
        <v>102</v>
      </c>
      <c r="D492" s="11">
        <v>2082406.7108</v>
      </c>
      <c r="E492" s="11">
        <v>159313.6802</v>
      </c>
      <c r="F492" s="11">
        <v>27285.121999999999</v>
      </c>
      <c r="G492" s="11">
        <v>371731.9204</v>
      </c>
      <c r="H492" s="12">
        <f t="shared" si="7"/>
        <v>2640737.4334</v>
      </c>
    </row>
    <row r="493" spans="1:8" ht="13.8">
      <c r="A493" s="9">
        <v>488</v>
      </c>
      <c r="B493" s="10" t="s">
        <v>112</v>
      </c>
      <c r="C493" s="10" t="s">
        <v>343</v>
      </c>
      <c r="D493" s="11">
        <v>3613192.9593000002</v>
      </c>
      <c r="E493" s="11">
        <v>276425.86080000002</v>
      </c>
      <c r="F493" s="11">
        <v>47342.534</v>
      </c>
      <c r="G493" s="11">
        <v>644993.67509999999</v>
      </c>
      <c r="H493" s="12">
        <f t="shared" si="7"/>
        <v>4581955.0291999998</v>
      </c>
    </row>
    <row r="494" spans="1:8" ht="13.8">
      <c r="A494" s="9">
        <v>489</v>
      </c>
      <c r="B494" s="10" t="s">
        <v>112</v>
      </c>
      <c r="C494" s="10" t="s">
        <v>345</v>
      </c>
      <c r="D494" s="11">
        <v>3105493.3953</v>
      </c>
      <c r="E494" s="11">
        <v>237584.5117</v>
      </c>
      <c r="F494" s="11">
        <v>40690.305899999999</v>
      </c>
      <c r="G494" s="11">
        <v>554363.86060000001</v>
      </c>
      <c r="H494" s="12">
        <f t="shared" si="7"/>
        <v>3938132.0734999999</v>
      </c>
    </row>
    <row r="495" spans="1:8" ht="13.8">
      <c r="A495" s="9">
        <v>490</v>
      </c>
      <c r="B495" s="10" t="s">
        <v>112</v>
      </c>
      <c r="C495" s="10" t="s">
        <v>347</v>
      </c>
      <c r="D495" s="11">
        <v>3138961.9769000001</v>
      </c>
      <c r="E495" s="11">
        <v>240145.01199999999</v>
      </c>
      <c r="F495" s="11">
        <v>41128.834199999998</v>
      </c>
      <c r="G495" s="11">
        <v>560338.36120000004</v>
      </c>
      <c r="H495" s="12">
        <f t="shared" si="7"/>
        <v>3980574.1843000003</v>
      </c>
    </row>
    <row r="496" spans="1:8" ht="13.8">
      <c r="A496" s="9">
        <v>491</v>
      </c>
      <c r="B496" s="10" t="s">
        <v>112</v>
      </c>
      <c r="C496" s="10" t="s">
        <v>349</v>
      </c>
      <c r="D496" s="11">
        <v>3701524.8486000001</v>
      </c>
      <c r="E496" s="11">
        <v>283183.65610000002</v>
      </c>
      <c r="F496" s="11">
        <v>48499.919099999999</v>
      </c>
      <c r="G496" s="11">
        <v>660761.86430000002</v>
      </c>
      <c r="H496" s="12">
        <f t="shared" si="7"/>
        <v>4693970.2881000005</v>
      </c>
    </row>
    <row r="497" spans="1:8" ht="13.8">
      <c r="A497" s="9">
        <v>492</v>
      </c>
      <c r="B497" s="10" t="s">
        <v>112</v>
      </c>
      <c r="C497" s="10" t="s">
        <v>351</v>
      </c>
      <c r="D497" s="11">
        <v>2675959.7895</v>
      </c>
      <c r="E497" s="11">
        <v>204723.2175</v>
      </c>
      <c r="F497" s="11">
        <v>35062.2618</v>
      </c>
      <c r="G497" s="11">
        <v>477687.50760000001</v>
      </c>
      <c r="H497" s="12">
        <f t="shared" si="7"/>
        <v>3393432.7763999999</v>
      </c>
    </row>
    <row r="498" spans="1:8" ht="13.8">
      <c r="A498" s="9">
        <v>493</v>
      </c>
      <c r="B498" s="10" t="s">
        <v>112</v>
      </c>
      <c r="C498" s="10" t="s">
        <v>353</v>
      </c>
      <c r="D498" s="11">
        <v>3558563.8026999999</v>
      </c>
      <c r="E498" s="11">
        <v>272246.47930000001</v>
      </c>
      <c r="F498" s="11">
        <v>46626.745300000002</v>
      </c>
      <c r="G498" s="11">
        <v>635241.78509999998</v>
      </c>
      <c r="H498" s="12">
        <f t="shared" si="7"/>
        <v>4512678.8124000002</v>
      </c>
    </row>
    <row r="499" spans="1:8" ht="13.8">
      <c r="A499" s="9">
        <v>494</v>
      </c>
      <c r="B499" s="10" t="s">
        <v>112</v>
      </c>
      <c r="C499" s="10" t="s">
        <v>355</v>
      </c>
      <c r="D499" s="11">
        <v>2820977.9841</v>
      </c>
      <c r="E499" s="11">
        <v>215817.77559999999</v>
      </c>
      <c r="F499" s="11">
        <v>36962.3897</v>
      </c>
      <c r="G499" s="11">
        <v>503574.80979999999</v>
      </c>
      <c r="H499" s="12">
        <f t="shared" si="7"/>
        <v>3577332.9591999999</v>
      </c>
    </row>
    <row r="500" spans="1:8" ht="13.8">
      <c r="A500" s="9">
        <v>495</v>
      </c>
      <c r="B500" s="10" t="s">
        <v>112</v>
      </c>
      <c r="C500" s="10" t="s">
        <v>357</v>
      </c>
      <c r="D500" s="11">
        <v>2505685.25</v>
      </c>
      <c r="E500" s="11">
        <v>191696.43299999999</v>
      </c>
      <c r="F500" s="11">
        <v>32831.207900000001</v>
      </c>
      <c r="G500" s="11">
        <v>447291.67700000003</v>
      </c>
      <c r="H500" s="12">
        <f t="shared" si="7"/>
        <v>3177504.5679000001</v>
      </c>
    </row>
    <row r="501" spans="1:8" ht="13.8">
      <c r="A501" s="9">
        <v>496</v>
      </c>
      <c r="B501" s="10" t="s">
        <v>112</v>
      </c>
      <c r="C501" s="10" t="s">
        <v>359</v>
      </c>
      <c r="D501" s="11">
        <v>2096549.0284</v>
      </c>
      <c r="E501" s="11">
        <v>160395.6324</v>
      </c>
      <c r="F501" s="11">
        <v>27470.424299999999</v>
      </c>
      <c r="G501" s="11">
        <v>374256.47570000001</v>
      </c>
      <c r="H501" s="12">
        <f t="shared" si="7"/>
        <v>2658671.5607999996</v>
      </c>
    </row>
    <row r="502" spans="1:8" ht="13.8">
      <c r="A502" s="9">
        <v>497</v>
      </c>
      <c r="B502" s="10" t="s">
        <v>112</v>
      </c>
      <c r="C502" s="10" t="s">
        <v>361</v>
      </c>
      <c r="D502" s="11">
        <v>2087658.6517</v>
      </c>
      <c r="E502" s="11">
        <v>159715.47779999999</v>
      </c>
      <c r="F502" s="11">
        <v>27353.9365</v>
      </c>
      <c r="G502" s="11">
        <v>372669.44809999998</v>
      </c>
      <c r="H502" s="12">
        <f t="shared" si="7"/>
        <v>2647397.5140999998</v>
      </c>
    </row>
    <row r="503" spans="1:8" ht="13.8">
      <c r="A503" s="9">
        <v>498</v>
      </c>
      <c r="B503" s="10" t="s">
        <v>112</v>
      </c>
      <c r="C503" s="10" t="s">
        <v>363</v>
      </c>
      <c r="D503" s="11">
        <v>2383758.8846</v>
      </c>
      <c r="E503" s="11">
        <v>182368.50589999999</v>
      </c>
      <c r="F503" s="11">
        <v>31233.645</v>
      </c>
      <c r="G503" s="11">
        <v>425526.51380000002</v>
      </c>
      <c r="H503" s="12">
        <f t="shared" si="7"/>
        <v>3022887.5492999996</v>
      </c>
    </row>
    <row r="504" spans="1:8" ht="13.8">
      <c r="A504" s="9">
        <v>499</v>
      </c>
      <c r="B504" s="10" t="s">
        <v>112</v>
      </c>
      <c r="C504" s="10" t="s">
        <v>365</v>
      </c>
      <c r="D504" s="11">
        <v>2885173.1257000002</v>
      </c>
      <c r="E504" s="11">
        <v>220728.99890000001</v>
      </c>
      <c r="F504" s="11">
        <v>37803.518499999998</v>
      </c>
      <c r="G504" s="11">
        <v>515034.3308</v>
      </c>
      <c r="H504" s="12">
        <f t="shared" si="7"/>
        <v>3658739.9739000001</v>
      </c>
    </row>
    <row r="505" spans="1:8" ht="13.8">
      <c r="A505" s="9">
        <v>500</v>
      </c>
      <c r="B505" s="10" t="s">
        <v>113</v>
      </c>
      <c r="C505" s="10" t="s">
        <v>370</v>
      </c>
      <c r="D505" s="11">
        <v>4048799.1471000002</v>
      </c>
      <c r="E505" s="11">
        <v>309751.73540000001</v>
      </c>
      <c r="F505" s="11">
        <v>53050.145299999996</v>
      </c>
      <c r="G505" s="11">
        <v>722754.04920000001</v>
      </c>
      <c r="H505" s="12">
        <f t="shared" si="7"/>
        <v>5134355.0770000005</v>
      </c>
    </row>
    <row r="506" spans="1:8" ht="13.8">
      <c r="A506" s="9">
        <v>501</v>
      </c>
      <c r="B506" s="10" t="s">
        <v>113</v>
      </c>
      <c r="C506" s="10" t="s">
        <v>372</v>
      </c>
      <c r="D506" s="11">
        <v>5204196.1781000001</v>
      </c>
      <c r="E506" s="11">
        <v>398144.91619999998</v>
      </c>
      <c r="F506" s="11">
        <v>68188.950200000007</v>
      </c>
      <c r="G506" s="11">
        <v>929004.80460000003</v>
      </c>
      <c r="H506" s="12">
        <f t="shared" si="7"/>
        <v>6599534.8491000002</v>
      </c>
    </row>
    <row r="507" spans="1:8" ht="13.8">
      <c r="A507" s="9">
        <v>502</v>
      </c>
      <c r="B507" s="10" t="s">
        <v>113</v>
      </c>
      <c r="C507" s="10" t="s">
        <v>374</v>
      </c>
      <c r="D507" s="11">
        <v>8392758.7551000006</v>
      </c>
      <c r="E507" s="11">
        <v>642084.60199999996</v>
      </c>
      <c r="F507" s="11">
        <v>109967.68550000001</v>
      </c>
      <c r="G507" s="11">
        <v>1498197.4046</v>
      </c>
      <c r="H507" s="12">
        <f t="shared" si="7"/>
        <v>10643008.4472</v>
      </c>
    </row>
    <row r="508" spans="1:8" ht="13.8">
      <c r="A508" s="9">
        <v>503</v>
      </c>
      <c r="B508" s="10" t="s">
        <v>113</v>
      </c>
      <c r="C508" s="10" t="s">
        <v>376</v>
      </c>
      <c r="D508" s="11">
        <v>3280255.2555</v>
      </c>
      <c r="E508" s="11">
        <v>250954.5969</v>
      </c>
      <c r="F508" s="11">
        <v>42980.155700000003</v>
      </c>
      <c r="G508" s="11">
        <v>585560.72609999997</v>
      </c>
      <c r="H508" s="12">
        <f t="shared" si="7"/>
        <v>4159750.7342000003</v>
      </c>
    </row>
    <row r="509" spans="1:8" ht="13.8">
      <c r="A509" s="9">
        <v>504</v>
      </c>
      <c r="B509" s="10" t="s">
        <v>113</v>
      </c>
      <c r="C509" s="10" t="s">
        <v>378</v>
      </c>
      <c r="D509" s="11">
        <v>2757861.6998000001</v>
      </c>
      <c r="E509" s="11">
        <v>210989.08989999999</v>
      </c>
      <c r="F509" s="11">
        <v>36135.396800000002</v>
      </c>
      <c r="G509" s="11">
        <v>492307.87650000001</v>
      </c>
      <c r="H509" s="12">
        <f t="shared" si="7"/>
        <v>3497294.0630000001</v>
      </c>
    </row>
    <row r="510" spans="1:8" ht="13.8">
      <c r="A510" s="9">
        <v>505</v>
      </c>
      <c r="B510" s="10" t="s">
        <v>113</v>
      </c>
      <c r="C510" s="10" t="s">
        <v>380</v>
      </c>
      <c r="D510" s="11">
        <v>3083187.6335</v>
      </c>
      <c r="E510" s="11">
        <v>235878.0184</v>
      </c>
      <c r="F510" s="11">
        <v>40398.040500000003</v>
      </c>
      <c r="G510" s="11">
        <v>550382.04299999995</v>
      </c>
      <c r="H510" s="12">
        <f t="shared" si="7"/>
        <v>3909845.7354000001</v>
      </c>
    </row>
    <row r="511" spans="1:8" ht="13.8">
      <c r="A511" s="9">
        <v>506</v>
      </c>
      <c r="B511" s="10" t="s">
        <v>113</v>
      </c>
      <c r="C511" s="10" t="s">
        <v>382</v>
      </c>
      <c r="D511" s="11">
        <v>2830837.2900999999</v>
      </c>
      <c r="E511" s="11">
        <v>216572.05790000001</v>
      </c>
      <c r="F511" s="11">
        <v>37091.573100000001</v>
      </c>
      <c r="G511" s="11">
        <v>505334.80170000001</v>
      </c>
      <c r="H511" s="12">
        <f t="shared" si="7"/>
        <v>3589835.7228000001</v>
      </c>
    </row>
    <row r="512" spans="1:8" ht="13.8">
      <c r="A512" s="9">
        <v>507</v>
      </c>
      <c r="B512" s="10" t="s">
        <v>113</v>
      </c>
      <c r="C512" s="10" t="s">
        <v>384</v>
      </c>
      <c r="D512" s="11">
        <v>3415104.0326999999</v>
      </c>
      <c r="E512" s="11">
        <v>261271.14780000001</v>
      </c>
      <c r="F512" s="11">
        <v>44747.036899999999</v>
      </c>
      <c r="G512" s="11">
        <v>609632.67830000003</v>
      </c>
      <c r="H512" s="12">
        <f t="shared" si="7"/>
        <v>4330754.8957000002</v>
      </c>
    </row>
    <row r="513" spans="1:8" ht="13.8">
      <c r="A513" s="9">
        <v>508</v>
      </c>
      <c r="B513" s="10" t="s">
        <v>113</v>
      </c>
      <c r="C513" s="10" t="s">
        <v>387</v>
      </c>
      <c r="D513" s="11">
        <v>2280389.8626999999</v>
      </c>
      <c r="E513" s="11">
        <v>174460.3008</v>
      </c>
      <c r="F513" s="11">
        <v>29879.233100000001</v>
      </c>
      <c r="G513" s="11">
        <v>407074.03529999999</v>
      </c>
      <c r="H513" s="12">
        <f t="shared" si="7"/>
        <v>2891803.4318999997</v>
      </c>
    </row>
    <row r="514" spans="1:8" ht="13.8">
      <c r="A514" s="9">
        <v>509</v>
      </c>
      <c r="B514" s="10" t="s">
        <v>113</v>
      </c>
      <c r="C514" s="10" t="s">
        <v>389</v>
      </c>
      <c r="D514" s="11">
        <v>3888294.3114</v>
      </c>
      <c r="E514" s="11">
        <v>297472.37809999997</v>
      </c>
      <c r="F514" s="11">
        <v>50947.100700000003</v>
      </c>
      <c r="G514" s="11">
        <v>694102.21550000005</v>
      </c>
      <c r="H514" s="12">
        <f t="shared" si="7"/>
        <v>4930816.0056999996</v>
      </c>
    </row>
    <row r="515" spans="1:8" ht="13.8">
      <c r="A515" s="9">
        <v>510</v>
      </c>
      <c r="B515" s="10" t="s">
        <v>113</v>
      </c>
      <c r="C515" s="10" t="s">
        <v>391</v>
      </c>
      <c r="D515" s="11">
        <v>3361238.0786000001</v>
      </c>
      <c r="E515" s="11">
        <v>257150.15489999999</v>
      </c>
      <c r="F515" s="11">
        <v>44041.248200000002</v>
      </c>
      <c r="G515" s="11">
        <v>600017.0281</v>
      </c>
      <c r="H515" s="12">
        <f t="shared" si="7"/>
        <v>4262446.5098000001</v>
      </c>
    </row>
    <row r="516" spans="1:8" ht="13.8">
      <c r="A516" s="9">
        <v>511</v>
      </c>
      <c r="B516" s="10" t="s">
        <v>113</v>
      </c>
      <c r="C516" s="10" t="s">
        <v>393</v>
      </c>
      <c r="D516" s="11">
        <v>4621535.6432999996</v>
      </c>
      <c r="E516" s="11">
        <v>353568.70850000001</v>
      </c>
      <c r="F516" s="11">
        <v>60554.531900000002</v>
      </c>
      <c r="G516" s="11">
        <v>824993.65319999994</v>
      </c>
      <c r="H516" s="12">
        <f t="shared" si="7"/>
        <v>5860652.5368999988</v>
      </c>
    </row>
    <row r="517" spans="1:8" ht="13.8">
      <c r="A517" s="9">
        <v>512</v>
      </c>
      <c r="B517" s="10" t="s">
        <v>113</v>
      </c>
      <c r="C517" s="10" t="s">
        <v>395</v>
      </c>
      <c r="D517" s="11">
        <v>5000202.9474999998</v>
      </c>
      <c r="E517" s="11">
        <v>382538.49690000003</v>
      </c>
      <c r="F517" s="11">
        <v>65516.090799999998</v>
      </c>
      <c r="G517" s="11">
        <v>892589.82620000001</v>
      </c>
      <c r="H517" s="12">
        <f t="shared" si="7"/>
        <v>6340847.3613999998</v>
      </c>
    </row>
    <row r="518" spans="1:8" ht="13.8">
      <c r="A518" s="9">
        <v>513</v>
      </c>
      <c r="B518" s="10" t="s">
        <v>113</v>
      </c>
      <c r="C518" s="10" t="s">
        <v>397</v>
      </c>
      <c r="D518" s="11">
        <v>2691686.5594000001</v>
      </c>
      <c r="E518" s="11">
        <v>205926.38769999999</v>
      </c>
      <c r="F518" s="11">
        <v>35268.324699999997</v>
      </c>
      <c r="G518" s="11">
        <v>480494.90460000001</v>
      </c>
      <c r="H518" s="12">
        <f t="shared" si="7"/>
        <v>3413376.1764000002</v>
      </c>
    </row>
    <row r="519" spans="1:8" ht="13.8">
      <c r="A519" s="9">
        <v>514</v>
      </c>
      <c r="B519" s="10" t="s">
        <v>113</v>
      </c>
      <c r="C519" s="10" t="s">
        <v>399</v>
      </c>
      <c r="D519" s="11">
        <v>3247952.1246000002</v>
      </c>
      <c r="E519" s="11">
        <v>248483.25899999999</v>
      </c>
      <c r="F519" s="11">
        <v>42556.897900000004</v>
      </c>
      <c r="G519" s="11">
        <v>579794.2709</v>
      </c>
      <c r="H519" s="12">
        <f t="shared" ref="H519:H582" si="8">D519+E519+F519+G519</f>
        <v>4118786.5524000004</v>
      </c>
    </row>
    <row r="520" spans="1:8" ht="13.8">
      <c r="A520" s="9">
        <v>515</v>
      </c>
      <c r="B520" s="10" t="s">
        <v>113</v>
      </c>
      <c r="C520" s="10" t="s">
        <v>401</v>
      </c>
      <c r="D520" s="11">
        <v>4862428.3487999998</v>
      </c>
      <c r="E520" s="11">
        <v>371998.10720000003</v>
      </c>
      <c r="F520" s="11">
        <v>63710.873500000002</v>
      </c>
      <c r="G520" s="11">
        <v>867995.5834</v>
      </c>
      <c r="H520" s="12">
        <f t="shared" si="8"/>
        <v>6166132.9128999999</v>
      </c>
    </row>
    <row r="521" spans="1:8" ht="13.8">
      <c r="A521" s="9">
        <v>516</v>
      </c>
      <c r="B521" s="10" t="s">
        <v>113</v>
      </c>
      <c r="C521" s="10" t="s">
        <v>403</v>
      </c>
      <c r="D521" s="11">
        <v>4718106.6322999997</v>
      </c>
      <c r="E521" s="11">
        <v>360956.83279999997</v>
      </c>
      <c r="F521" s="11">
        <v>61819.871299999999</v>
      </c>
      <c r="G521" s="11">
        <v>842232.61</v>
      </c>
      <c r="H521" s="12">
        <f t="shared" si="8"/>
        <v>5983115.9463999998</v>
      </c>
    </row>
    <row r="522" spans="1:8" ht="13.8">
      <c r="A522" s="9">
        <v>517</v>
      </c>
      <c r="B522" s="10" t="s">
        <v>113</v>
      </c>
      <c r="C522" s="10" t="s">
        <v>405</v>
      </c>
      <c r="D522" s="11">
        <v>4817581.4384000003</v>
      </c>
      <c r="E522" s="11">
        <v>368567.11249999999</v>
      </c>
      <c r="F522" s="11">
        <v>63123.258500000004</v>
      </c>
      <c r="G522" s="11">
        <v>859989.92920000001</v>
      </c>
      <c r="H522" s="12">
        <f t="shared" si="8"/>
        <v>6109261.7386000007</v>
      </c>
    </row>
    <row r="523" spans="1:8" ht="13.8">
      <c r="A523" s="9">
        <v>518</v>
      </c>
      <c r="B523" s="10" t="s">
        <v>113</v>
      </c>
      <c r="C523" s="10" t="s">
        <v>407</v>
      </c>
      <c r="D523" s="11">
        <v>3725948.7763</v>
      </c>
      <c r="E523" s="11">
        <v>285052.19880000001</v>
      </c>
      <c r="F523" s="11">
        <v>48819.938099999999</v>
      </c>
      <c r="G523" s="11">
        <v>665121.79720000003</v>
      </c>
      <c r="H523" s="12">
        <f t="shared" si="8"/>
        <v>4724942.7104000002</v>
      </c>
    </row>
    <row r="524" spans="1:8" ht="13.8">
      <c r="A524" s="9">
        <v>519</v>
      </c>
      <c r="B524" s="10" t="s">
        <v>113</v>
      </c>
      <c r="C524" s="10" t="s">
        <v>409</v>
      </c>
      <c r="D524" s="11">
        <v>4262011.2988</v>
      </c>
      <c r="E524" s="11">
        <v>326063.44449999998</v>
      </c>
      <c r="F524" s="11">
        <v>55843.797200000001</v>
      </c>
      <c r="G524" s="11">
        <v>760814.70380000002</v>
      </c>
      <c r="H524" s="12">
        <f t="shared" si="8"/>
        <v>5404733.2443000004</v>
      </c>
    </row>
    <row r="525" spans="1:8" ht="13.8">
      <c r="A525" s="9">
        <v>520</v>
      </c>
      <c r="B525" s="10" t="s">
        <v>114</v>
      </c>
      <c r="C525" s="10" t="s">
        <v>413</v>
      </c>
      <c r="D525" s="11">
        <v>2788639.4963000002</v>
      </c>
      <c r="E525" s="11">
        <v>213343.7328</v>
      </c>
      <c r="F525" s="11">
        <v>36538.668599999997</v>
      </c>
      <c r="G525" s="11">
        <v>497802.04310000001</v>
      </c>
      <c r="H525" s="12">
        <f t="shared" si="8"/>
        <v>3536323.9408</v>
      </c>
    </row>
    <row r="526" spans="1:8" ht="13.8">
      <c r="A526" s="9">
        <v>521</v>
      </c>
      <c r="B526" s="10" t="s">
        <v>114</v>
      </c>
      <c r="C526" s="10" t="s">
        <v>415</v>
      </c>
      <c r="D526" s="11">
        <v>3143300.2296000002</v>
      </c>
      <c r="E526" s="11">
        <v>240476.90820000001</v>
      </c>
      <c r="F526" s="11">
        <v>41185.677000000003</v>
      </c>
      <c r="G526" s="11">
        <v>561112.78579999995</v>
      </c>
      <c r="H526" s="12">
        <f t="shared" si="8"/>
        <v>3986075.6006000005</v>
      </c>
    </row>
    <row r="527" spans="1:8" ht="13.8">
      <c r="A527" s="9">
        <v>522</v>
      </c>
      <c r="B527" s="10" t="s">
        <v>114</v>
      </c>
      <c r="C527" s="10" t="s">
        <v>417</v>
      </c>
      <c r="D527" s="11">
        <v>3218460.4053000002</v>
      </c>
      <c r="E527" s="11">
        <v>246227.00690000001</v>
      </c>
      <c r="F527" s="11">
        <v>42170.477200000001</v>
      </c>
      <c r="G527" s="11">
        <v>574529.68290000001</v>
      </c>
      <c r="H527" s="12">
        <f t="shared" si="8"/>
        <v>4081387.5723000001</v>
      </c>
    </row>
    <row r="528" spans="1:8" ht="13.8">
      <c r="A528" s="9">
        <v>523</v>
      </c>
      <c r="B528" s="10" t="s">
        <v>114</v>
      </c>
      <c r="C528" s="10" t="s">
        <v>419</v>
      </c>
      <c r="D528" s="11">
        <v>3797344.6831999999</v>
      </c>
      <c r="E528" s="11">
        <v>290514.3137</v>
      </c>
      <c r="F528" s="11">
        <v>49755.416299999997</v>
      </c>
      <c r="G528" s="11">
        <v>677866.73190000001</v>
      </c>
      <c r="H528" s="12">
        <f t="shared" si="8"/>
        <v>4815481.1450999994</v>
      </c>
    </row>
    <row r="529" spans="1:8" ht="13.8">
      <c r="A529" s="9">
        <v>524</v>
      </c>
      <c r="B529" s="10" t="s">
        <v>114</v>
      </c>
      <c r="C529" s="10" t="s">
        <v>421</v>
      </c>
      <c r="D529" s="11">
        <v>2711467.52</v>
      </c>
      <c r="E529" s="11">
        <v>207439.72200000001</v>
      </c>
      <c r="F529" s="11">
        <v>35527.508399999999</v>
      </c>
      <c r="G529" s="11">
        <v>484026.01809999999</v>
      </c>
      <c r="H529" s="12">
        <f t="shared" si="8"/>
        <v>3438460.7685000002</v>
      </c>
    </row>
    <row r="530" spans="1:8" ht="13.8">
      <c r="A530" s="9">
        <v>525</v>
      </c>
      <c r="B530" s="10" t="s">
        <v>114</v>
      </c>
      <c r="C530" s="10" t="s">
        <v>423</v>
      </c>
      <c r="D530" s="11">
        <v>2549685.9410999999</v>
      </c>
      <c r="E530" s="11">
        <v>195062.68799999999</v>
      </c>
      <c r="F530" s="11">
        <v>33407.735099999998</v>
      </c>
      <c r="G530" s="11">
        <v>455146.272</v>
      </c>
      <c r="H530" s="12">
        <f t="shared" si="8"/>
        <v>3233302.6362000001</v>
      </c>
    </row>
    <row r="531" spans="1:8" ht="13.8">
      <c r="A531" s="9">
        <v>526</v>
      </c>
      <c r="B531" s="10" t="s">
        <v>114</v>
      </c>
      <c r="C531" s="10" t="s">
        <v>425</v>
      </c>
      <c r="D531" s="11">
        <v>2913245.1937000002</v>
      </c>
      <c r="E531" s="11">
        <v>222876.64110000001</v>
      </c>
      <c r="F531" s="11">
        <v>38171.338000000003</v>
      </c>
      <c r="G531" s="11">
        <v>520045.49579999998</v>
      </c>
      <c r="H531" s="12">
        <f t="shared" si="8"/>
        <v>3694338.6686000004</v>
      </c>
    </row>
    <row r="532" spans="1:8" ht="13.8">
      <c r="A532" s="9">
        <v>527</v>
      </c>
      <c r="B532" s="10" t="s">
        <v>114</v>
      </c>
      <c r="C532" s="10" t="s">
        <v>427</v>
      </c>
      <c r="D532" s="11">
        <v>4558526.2187999999</v>
      </c>
      <c r="E532" s="11">
        <v>348748.19809999998</v>
      </c>
      <c r="F532" s="11">
        <v>59728.939200000001</v>
      </c>
      <c r="G532" s="11">
        <v>813745.79550000001</v>
      </c>
      <c r="H532" s="12">
        <f t="shared" si="8"/>
        <v>5780749.1515999995</v>
      </c>
    </row>
    <row r="533" spans="1:8" ht="13.8">
      <c r="A533" s="9">
        <v>528</v>
      </c>
      <c r="B533" s="10" t="s">
        <v>114</v>
      </c>
      <c r="C533" s="10" t="s">
        <v>429</v>
      </c>
      <c r="D533" s="11">
        <v>4224589.3234000001</v>
      </c>
      <c r="E533" s="11">
        <v>323200.4914</v>
      </c>
      <c r="F533" s="11">
        <v>55353.468800000002</v>
      </c>
      <c r="G533" s="11">
        <v>754134.48</v>
      </c>
      <c r="H533" s="12">
        <f t="shared" si="8"/>
        <v>5357277.7635999992</v>
      </c>
    </row>
    <row r="534" spans="1:8" ht="13.8">
      <c r="A534" s="9">
        <v>529</v>
      </c>
      <c r="B534" s="10" t="s">
        <v>114</v>
      </c>
      <c r="C534" s="10" t="s">
        <v>431</v>
      </c>
      <c r="D534" s="11">
        <v>3231746.5128000001</v>
      </c>
      <c r="E534" s="11">
        <v>247243.4552</v>
      </c>
      <c r="F534" s="11">
        <v>42344.560899999997</v>
      </c>
      <c r="G534" s="11">
        <v>576901.39549999998</v>
      </c>
      <c r="H534" s="12">
        <f t="shared" si="8"/>
        <v>4098235.9244000004</v>
      </c>
    </row>
    <row r="535" spans="1:8" ht="13.8">
      <c r="A535" s="9">
        <v>530</v>
      </c>
      <c r="B535" s="10" t="s">
        <v>114</v>
      </c>
      <c r="C535" s="10" t="s">
        <v>412</v>
      </c>
      <c r="D535" s="11">
        <v>3093405.9371000002</v>
      </c>
      <c r="E535" s="11">
        <v>236659.76560000001</v>
      </c>
      <c r="F535" s="11">
        <v>40531.9277</v>
      </c>
      <c r="G535" s="11">
        <v>552206.11979999999</v>
      </c>
      <c r="H535" s="12">
        <f t="shared" si="8"/>
        <v>3922803.7502000001</v>
      </c>
    </row>
    <row r="536" spans="1:8" ht="13.8">
      <c r="A536" s="9">
        <v>531</v>
      </c>
      <c r="B536" s="10" t="s">
        <v>114</v>
      </c>
      <c r="C536" s="10" t="s">
        <v>435</v>
      </c>
      <c r="D536" s="11">
        <v>3286521.7763</v>
      </c>
      <c r="E536" s="11">
        <v>251434.01449999999</v>
      </c>
      <c r="F536" s="11">
        <v>43062.264000000003</v>
      </c>
      <c r="G536" s="11">
        <v>586679.36719999998</v>
      </c>
      <c r="H536" s="12">
        <f t="shared" si="8"/>
        <v>4167697.4220000003</v>
      </c>
    </row>
    <row r="537" spans="1:8" ht="13.8">
      <c r="A537" s="9">
        <v>532</v>
      </c>
      <c r="B537" s="10" t="s">
        <v>114</v>
      </c>
      <c r="C537" s="10" t="s">
        <v>437</v>
      </c>
      <c r="D537" s="11">
        <v>2638305.3676999998</v>
      </c>
      <c r="E537" s="11">
        <v>201842.48130000001</v>
      </c>
      <c r="F537" s="11">
        <v>34568.887699999999</v>
      </c>
      <c r="G537" s="11">
        <v>470965.78960000002</v>
      </c>
      <c r="H537" s="12">
        <f t="shared" si="8"/>
        <v>3345682.5263</v>
      </c>
    </row>
    <row r="538" spans="1:8" ht="13.8">
      <c r="A538" s="9">
        <v>533</v>
      </c>
      <c r="B538" s="10" t="s">
        <v>115</v>
      </c>
      <c r="C538" s="10" t="s">
        <v>441</v>
      </c>
      <c r="D538" s="11">
        <v>2901012.8243999998</v>
      </c>
      <c r="E538" s="11">
        <v>221940.80859999999</v>
      </c>
      <c r="F538" s="11">
        <v>38011.061099999999</v>
      </c>
      <c r="G538" s="11">
        <v>517861.88679999998</v>
      </c>
      <c r="H538" s="12">
        <f t="shared" si="8"/>
        <v>3678826.5808999999</v>
      </c>
    </row>
    <row r="539" spans="1:8" ht="13.8">
      <c r="A539" s="9">
        <v>534</v>
      </c>
      <c r="B539" s="10" t="s">
        <v>115</v>
      </c>
      <c r="C539" s="10" t="s">
        <v>443</v>
      </c>
      <c r="D539" s="11">
        <v>2490717.3108999999</v>
      </c>
      <c r="E539" s="11">
        <v>190551.31690000001</v>
      </c>
      <c r="F539" s="11">
        <v>32635.0877</v>
      </c>
      <c r="G539" s="11">
        <v>444619.73940000002</v>
      </c>
      <c r="H539" s="12">
        <f t="shared" si="8"/>
        <v>3158523.4548999998</v>
      </c>
    </row>
    <row r="540" spans="1:8" ht="13.8">
      <c r="A540" s="9">
        <v>535</v>
      </c>
      <c r="B540" s="10" t="s">
        <v>115</v>
      </c>
      <c r="C540" s="10" t="s">
        <v>445</v>
      </c>
      <c r="D540" s="11">
        <v>2852388.4051000001</v>
      </c>
      <c r="E540" s="11">
        <v>218220.81719999999</v>
      </c>
      <c r="F540" s="11">
        <v>37373.950599999996</v>
      </c>
      <c r="G540" s="11">
        <v>509181.90669999999</v>
      </c>
      <c r="H540" s="12">
        <f t="shared" si="8"/>
        <v>3617165.0796000003</v>
      </c>
    </row>
    <row r="541" spans="1:8" ht="13.8">
      <c r="A541" s="9">
        <v>536</v>
      </c>
      <c r="B541" s="10" t="s">
        <v>115</v>
      </c>
      <c r="C541" s="10" t="s">
        <v>447</v>
      </c>
      <c r="D541" s="11">
        <v>4643269.3163000001</v>
      </c>
      <c r="E541" s="11">
        <v>355231.43440000003</v>
      </c>
      <c r="F541" s="11">
        <v>60839.301399999997</v>
      </c>
      <c r="G541" s="11">
        <v>828873.34680000006</v>
      </c>
      <c r="H541" s="12">
        <f t="shared" si="8"/>
        <v>5888213.3989000004</v>
      </c>
    </row>
    <row r="542" spans="1:8" ht="13.8">
      <c r="A542" s="9">
        <v>537</v>
      </c>
      <c r="B542" s="10" t="s">
        <v>115</v>
      </c>
      <c r="C542" s="10" t="s">
        <v>449</v>
      </c>
      <c r="D542" s="11">
        <v>2787148.8845000002</v>
      </c>
      <c r="E542" s="11">
        <v>213229.69409999999</v>
      </c>
      <c r="F542" s="11">
        <v>36519.137600000002</v>
      </c>
      <c r="G542" s="11">
        <v>497535.95289999997</v>
      </c>
      <c r="H542" s="12">
        <f t="shared" si="8"/>
        <v>3534433.6691000001</v>
      </c>
    </row>
    <row r="543" spans="1:8" ht="13.8">
      <c r="A543" s="9">
        <v>538</v>
      </c>
      <c r="B543" s="10" t="s">
        <v>115</v>
      </c>
      <c r="C543" s="10" t="s">
        <v>451</v>
      </c>
      <c r="D543" s="11">
        <v>2935458.4881000002</v>
      </c>
      <c r="E543" s="11">
        <v>224576.0601</v>
      </c>
      <c r="F543" s="11">
        <v>38462.391799999998</v>
      </c>
      <c r="G543" s="11">
        <v>524010.80699999997</v>
      </c>
      <c r="H543" s="12">
        <f t="shared" si="8"/>
        <v>3722507.747</v>
      </c>
    </row>
    <row r="544" spans="1:8" ht="13.8">
      <c r="A544" s="9">
        <v>539</v>
      </c>
      <c r="B544" s="10" t="s">
        <v>115</v>
      </c>
      <c r="C544" s="10" t="s">
        <v>453</v>
      </c>
      <c r="D544" s="11">
        <v>2780430.1148999999</v>
      </c>
      <c r="E544" s="11">
        <v>212715.67739999999</v>
      </c>
      <c r="F544" s="11">
        <v>36431.1037</v>
      </c>
      <c r="G544" s="11">
        <v>496336.58049999998</v>
      </c>
      <c r="H544" s="12">
        <f t="shared" si="8"/>
        <v>3525913.4764999999</v>
      </c>
    </row>
    <row r="545" spans="1:8" ht="13.8">
      <c r="A545" s="9">
        <v>540</v>
      </c>
      <c r="B545" s="10" t="s">
        <v>115</v>
      </c>
      <c r="C545" s="10" t="s">
        <v>455</v>
      </c>
      <c r="D545" s="11">
        <v>2484490.469</v>
      </c>
      <c r="E545" s="11">
        <v>190074.93489999999</v>
      </c>
      <c r="F545" s="11">
        <v>32553.499299999999</v>
      </c>
      <c r="G545" s="11">
        <v>443508.1814</v>
      </c>
      <c r="H545" s="12">
        <f t="shared" si="8"/>
        <v>3150627.0846000002</v>
      </c>
    </row>
    <row r="546" spans="1:8" ht="13.8">
      <c r="A546" s="9">
        <v>541</v>
      </c>
      <c r="B546" s="10" t="s">
        <v>115</v>
      </c>
      <c r="C546" s="10" t="s">
        <v>457</v>
      </c>
      <c r="D546" s="11">
        <v>2680908.2403000002</v>
      </c>
      <c r="E546" s="11">
        <v>205101.79680000001</v>
      </c>
      <c r="F546" s="11">
        <v>35127.099800000004</v>
      </c>
      <c r="G546" s="11">
        <v>478570.8591</v>
      </c>
      <c r="H546" s="12">
        <f t="shared" si="8"/>
        <v>3399707.9960000003</v>
      </c>
    </row>
    <row r="547" spans="1:8" ht="13.8">
      <c r="A547" s="9">
        <v>542</v>
      </c>
      <c r="B547" s="10" t="s">
        <v>115</v>
      </c>
      <c r="C547" s="10" t="s">
        <v>459</v>
      </c>
      <c r="D547" s="11">
        <v>2952433.0591000002</v>
      </c>
      <c r="E547" s="11">
        <v>225874.69279999999</v>
      </c>
      <c r="F547" s="11">
        <v>38684.804300000003</v>
      </c>
      <c r="G547" s="11">
        <v>527040.94990000001</v>
      </c>
      <c r="H547" s="12">
        <f t="shared" si="8"/>
        <v>3744033.5060999999</v>
      </c>
    </row>
    <row r="548" spans="1:8" ht="13.8">
      <c r="A548" s="9">
        <v>543</v>
      </c>
      <c r="B548" s="10" t="s">
        <v>115</v>
      </c>
      <c r="C548" s="10" t="s">
        <v>461</v>
      </c>
      <c r="D548" s="11">
        <v>2883920.9822</v>
      </c>
      <c r="E548" s="11">
        <v>220633.20420000001</v>
      </c>
      <c r="F548" s="11">
        <v>37787.112000000001</v>
      </c>
      <c r="G548" s="11">
        <v>514810.80969999998</v>
      </c>
      <c r="H548" s="12">
        <f t="shared" si="8"/>
        <v>3657152.1081000003</v>
      </c>
    </row>
    <row r="549" spans="1:8" ht="13.8">
      <c r="A549" s="9">
        <v>544</v>
      </c>
      <c r="B549" s="10" t="s">
        <v>115</v>
      </c>
      <c r="C549" s="10" t="s">
        <v>463</v>
      </c>
      <c r="D549" s="11">
        <v>3355790.5177000002</v>
      </c>
      <c r="E549" s="11">
        <v>256733.3915</v>
      </c>
      <c r="F549" s="11">
        <v>43969.870600000002</v>
      </c>
      <c r="G549" s="11">
        <v>599044.58010000002</v>
      </c>
      <c r="H549" s="12">
        <f t="shared" si="8"/>
        <v>4255538.3599000005</v>
      </c>
    </row>
    <row r="550" spans="1:8" ht="13.8">
      <c r="A550" s="9">
        <v>545</v>
      </c>
      <c r="B550" s="10" t="s">
        <v>115</v>
      </c>
      <c r="C550" s="10" t="s">
        <v>465</v>
      </c>
      <c r="D550" s="11">
        <v>3437574.7019000002</v>
      </c>
      <c r="E550" s="11">
        <v>262990.2573</v>
      </c>
      <c r="F550" s="11">
        <v>45041.463100000001</v>
      </c>
      <c r="G550" s="11">
        <v>613643.93359999999</v>
      </c>
      <c r="H550" s="12">
        <f t="shared" si="8"/>
        <v>4359250.3558999998</v>
      </c>
    </row>
    <row r="551" spans="1:8" ht="13.8">
      <c r="A551" s="9">
        <v>546</v>
      </c>
      <c r="B551" s="10" t="s">
        <v>115</v>
      </c>
      <c r="C551" s="10" t="s">
        <v>467</v>
      </c>
      <c r="D551" s="11">
        <v>3806307.5241999999</v>
      </c>
      <c r="E551" s="11">
        <v>291200.0122</v>
      </c>
      <c r="F551" s="11">
        <v>49872.853600000002</v>
      </c>
      <c r="G551" s="11">
        <v>679466.69510000001</v>
      </c>
      <c r="H551" s="12">
        <f t="shared" si="8"/>
        <v>4826847.0850999998</v>
      </c>
    </row>
    <row r="552" spans="1:8" ht="13.8">
      <c r="A552" s="9">
        <v>547</v>
      </c>
      <c r="B552" s="10" t="s">
        <v>115</v>
      </c>
      <c r="C552" s="10" t="s">
        <v>469</v>
      </c>
      <c r="D552" s="11">
        <v>4491206.2204999998</v>
      </c>
      <c r="E552" s="11">
        <v>343597.90889999998</v>
      </c>
      <c r="F552" s="11">
        <v>58846.866399999999</v>
      </c>
      <c r="G552" s="11">
        <v>801728.45420000004</v>
      </c>
      <c r="H552" s="12">
        <f t="shared" si="8"/>
        <v>5695379.4499999993</v>
      </c>
    </row>
    <row r="553" spans="1:8" ht="13.8">
      <c r="A553" s="9">
        <v>548</v>
      </c>
      <c r="B553" s="10" t="s">
        <v>115</v>
      </c>
      <c r="C553" s="10" t="s">
        <v>471</v>
      </c>
      <c r="D553" s="11">
        <v>2844425.5416999999</v>
      </c>
      <c r="E553" s="11">
        <v>217611.62150000001</v>
      </c>
      <c r="F553" s="11">
        <v>37269.615700000002</v>
      </c>
      <c r="G553" s="11">
        <v>507760.45020000002</v>
      </c>
      <c r="H553" s="12">
        <f t="shared" si="8"/>
        <v>3607067.2290999996</v>
      </c>
    </row>
    <row r="554" spans="1:8" ht="13.8">
      <c r="A554" s="9">
        <v>549</v>
      </c>
      <c r="B554" s="10" t="s">
        <v>115</v>
      </c>
      <c r="C554" s="10" t="s">
        <v>473</v>
      </c>
      <c r="D554" s="11">
        <v>3860741.3105000001</v>
      </c>
      <c r="E554" s="11">
        <v>295364.44689999998</v>
      </c>
      <c r="F554" s="11">
        <v>50586.082399999999</v>
      </c>
      <c r="G554" s="11">
        <v>689183.70940000005</v>
      </c>
      <c r="H554" s="12">
        <f t="shared" si="8"/>
        <v>4895875.5492000002</v>
      </c>
    </row>
    <row r="555" spans="1:8" ht="13.8">
      <c r="A555" s="9">
        <v>550</v>
      </c>
      <c r="B555" s="10" t="s">
        <v>115</v>
      </c>
      <c r="C555" s="10" t="s">
        <v>475</v>
      </c>
      <c r="D555" s="11">
        <v>2607847.8043</v>
      </c>
      <c r="E555" s="11">
        <v>199512.33780000001</v>
      </c>
      <c r="F555" s="11">
        <v>34169.811800000003</v>
      </c>
      <c r="G555" s="11">
        <v>465528.78810000001</v>
      </c>
      <c r="H555" s="12">
        <f t="shared" si="8"/>
        <v>3307058.7419999996</v>
      </c>
    </row>
    <row r="556" spans="1:8" ht="13.8">
      <c r="A556" s="9">
        <v>551</v>
      </c>
      <c r="B556" s="10" t="s">
        <v>115</v>
      </c>
      <c r="C556" s="10" t="s">
        <v>477</v>
      </c>
      <c r="D556" s="11">
        <v>3001332.4611</v>
      </c>
      <c r="E556" s="11">
        <v>229615.72169999999</v>
      </c>
      <c r="F556" s="11">
        <v>39325.517800000001</v>
      </c>
      <c r="G556" s="11">
        <v>535770.01729999995</v>
      </c>
      <c r="H556" s="12">
        <f t="shared" si="8"/>
        <v>3806043.7179</v>
      </c>
    </row>
    <row r="557" spans="1:8" ht="13.8">
      <c r="A557" s="9">
        <v>552</v>
      </c>
      <c r="B557" s="10" t="s">
        <v>115</v>
      </c>
      <c r="C557" s="10" t="s">
        <v>479</v>
      </c>
      <c r="D557" s="11">
        <v>3461700.8643</v>
      </c>
      <c r="E557" s="11">
        <v>264836.01949999999</v>
      </c>
      <c r="F557" s="11">
        <v>45357.580600000001</v>
      </c>
      <c r="G557" s="11">
        <v>617950.71219999995</v>
      </c>
      <c r="H557" s="12">
        <f t="shared" si="8"/>
        <v>4389845.1765999999</v>
      </c>
    </row>
    <row r="558" spans="1:8" ht="13.8">
      <c r="A558" s="9">
        <v>553</v>
      </c>
      <c r="B558" s="10" t="s">
        <v>115</v>
      </c>
      <c r="C558" s="10" t="s">
        <v>481</v>
      </c>
      <c r="D558" s="11">
        <v>3256527.5926000001</v>
      </c>
      <c r="E558" s="11">
        <v>249139.3217</v>
      </c>
      <c r="F558" s="11">
        <v>42669.259599999998</v>
      </c>
      <c r="G558" s="11">
        <v>581325.08389999997</v>
      </c>
      <c r="H558" s="12">
        <f t="shared" si="8"/>
        <v>4129661.2578000003</v>
      </c>
    </row>
    <row r="559" spans="1:8" ht="13.8">
      <c r="A559" s="9">
        <v>554</v>
      </c>
      <c r="B559" s="10" t="s">
        <v>115</v>
      </c>
      <c r="C559" s="10" t="s">
        <v>483</v>
      </c>
      <c r="D559" s="11">
        <v>3849714.5737999999</v>
      </c>
      <c r="E559" s="11">
        <v>294520.85090000002</v>
      </c>
      <c r="F559" s="11">
        <v>50441.602500000001</v>
      </c>
      <c r="G559" s="11">
        <v>687215.31869999995</v>
      </c>
      <c r="H559" s="12">
        <f t="shared" si="8"/>
        <v>4881892.3458999991</v>
      </c>
    </row>
    <row r="560" spans="1:8" ht="13.8">
      <c r="A560" s="9">
        <v>555</v>
      </c>
      <c r="B560" s="10" t="s">
        <v>115</v>
      </c>
      <c r="C560" s="10" t="s">
        <v>485</v>
      </c>
      <c r="D560" s="11">
        <v>2815392.9366000001</v>
      </c>
      <c r="E560" s="11">
        <v>215390.4939</v>
      </c>
      <c r="F560" s="11">
        <v>36889.210599999999</v>
      </c>
      <c r="G560" s="11">
        <v>502577.81900000002</v>
      </c>
      <c r="H560" s="12">
        <f t="shared" si="8"/>
        <v>3570250.4601000003</v>
      </c>
    </row>
    <row r="561" spans="1:8" ht="13.8">
      <c r="A561" s="9">
        <v>556</v>
      </c>
      <c r="B561" s="10" t="s">
        <v>115</v>
      </c>
      <c r="C561" s="10" t="s">
        <v>487</v>
      </c>
      <c r="D561" s="11">
        <v>2291282.9704999998</v>
      </c>
      <c r="E561" s="11">
        <v>175293.67360000001</v>
      </c>
      <c r="F561" s="11">
        <v>30021.962100000001</v>
      </c>
      <c r="G561" s="11">
        <v>409018.57179999998</v>
      </c>
      <c r="H561" s="12">
        <f t="shared" si="8"/>
        <v>2905617.1779999998</v>
      </c>
    </row>
    <row r="562" spans="1:8" ht="13.8">
      <c r="A562" s="9">
        <v>557</v>
      </c>
      <c r="B562" s="10" t="s">
        <v>115</v>
      </c>
      <c r="C562" s="10" t="s">
        <v>489</v>
      </c>
      <c r="D562" s="11">
        <v>2554071.8095</v>
      </c>
      <c r="E562" s="11">
        <v>195398.22709999999</v>
      </c>
      <c r="F562" s="11">
        <v>33465.201800000003</v>
      </c>
      <c r="G562" s="11">
        <v>455929.19660000002</v>
      </c>
      <c r="H562" s="12">
        <f t="shared" si="8"/>
        <v>3238864.4349999996</v>
      </c>
    </row>
    <row r="563" spans="1:8" ht="13.8">
      <c r="A563" s="9">
        <v>558</v>
      </c>
      <c r="B563" s="10" t="s">
        <v>116</v>
      </c>
      <c r="C563" s="10" t="s">
        <v>494</v>
      </c>
      <c r="D563" s="11">
        <v>2867494.0921999998</v>
      </c>
      <c r="E563" s="11">
        <v>219376.47159999999</v>
      </c>
      <c r="F563" s="11">
        <v>37571.875699999997</v>
      </c>
      <c r="G563" s="11">
        <v>511878.4338</v>
      </c>
      <c r="H563" s="12">
        <f t="shared" si="8"/>
        <v>3636320.8733000001</v>
      </c>
    </row>
    <row r="564" spans="1:8" ht="13.8">
      <c r="A564" s="9">
        <v>559</v>
      </c>
      <c r="B564" s="10" t="s">
        <v>116</v>
      </c>
      <c r="C564" s="10" t="s">
        <v>496</v>
      </c>
      <c r="D564" s="11">
        <v>2960248.8922999999</v>
      </c>
      <c r="E564" s="11">
        <v>226472.64</v>
      </c>
      <c r="F564" s="11">
        <v>38787.212699999996</v>
      </c>
      <c r="G564" s="11">
        <v>528436.15989999997</v>
      </c>
      <c r="H564" s="12">
        <f t="shared" si="8"/>
        <v>3753944.9049</v>
      </c>
    </row>
    <row r="565" spans="1:8" ht="13.8">
      <c r="A565" s="9">
        <v>560</v>
      </c>
      <c r="B565" s="10" t="s">
        <v>116</v>
      </c>
      <c r="C565" s="10" t="s">
        <v>498</v>
      </c>
      <c r="D565" s="11">
        <v>4550000.5449999999</v>
      </c>
      <c r="E565" s="11">
        <v>348095.9449</v>
      </c>
      <c r="F565" s="11">
        <v>59617.23</v>
      </c>
      <c r="G565" s="11">
        <v>812223.87139999995</v>
      </c>
      <c r="H565" s="12">
        <f t="shared" si="8"/>
        <v>5769937.5913000004</v>
      </c>
    </row>
    <row r="566" spans="1:8" ht="13.8">
      <c r="A566" s="9">
        <v>561</v>
      </c>
      <c r="B566" s="10" t="s">
        <v>116</v>
      </c>
      <c r="C566" s="10" t="s">
        <v>500</v>
      </c>
      <c r="D566" s="11">
        <v>2991663.5545999999</v>
      </c>
      <c r="E566" s="11">
        <v>228876.00589999999</v>
      </c>
      <c r="F566" s="11">
        <v>39198.8292</v>
      </c>
      <c r="G566" s="11">
        <v>534044.01390000002</v>
      </c>
      <c r="H566" s="12">
        <f t="shared" si="8"/>
        <v>3793782.4035999998</v>
      </c>
    </row>
    <row r="567" spans="1:8" ht="13.8">
      <c r="A567" s="9">
        <v>562</v>
      </c>
      <c r="B567" s="10" t="s">
        <v>116</v>
      </c>
      <c r="C567" s="10" t="s">
        <v>502</v>
      </c>
      <c r="D567" s="11">
        <v>2681065.0480999998</v>
      </c>
      <c r="E567" s="11">
        <v>205113.79329999999</v>
      </c>
      <c r="F567" s="11">
        <v>35129.154399999999</v>
      </c>
      <c r="G567" s="11">
        <v>478598.85100000002</v>
      </c>
      <c r="H567" s="12">
        <f t="shared" si="8"/>
        <v>3399906.8467999995</v>
      </c>
    </row>
    <row r="568" spans="1:8" ht="13.8">
      <c r="A568" s="9">
        <v>563</v>
      </c>
      <c r="B568" s="10" t="s">
        <v>116</v>
      </c>
      <c r="C568" s="10" t="s">
        <v>504</v>
      </c>
      <c r="D568" s="11">
        <v>2039418.5948000001</v>
      </c>
      <c r="E568" s="11">
        <v>156024.89180000001</v>
      </c>
      <c r="F568" s="11">
        <v>26721.8622</v>
      </c>
      <c r="G568" s="11">
        <v>364058.0809</v>
      </c>
      <c r="H568" s="12">
        <f t="shared" si="8"/>
        <v>2586223.4296999997</v>
      </c>
    </row>
    <row r="569" spans="1:8" ht="13.8">
      <c r="A569" s="9">
        <v>564</v>
      </c>
      <c r="B569" s="10" t="s">
        <v>116</v>
      </c>
      <c r="C569" s="10" t="s">
        <v>506</v>
      </c>
      <c r="D569" s="11">
        <v>1986754.1017</v>
      </c>
      <c r="E569" s="11">
        <v>151995.8161</v>
      </c>
      <c r="F569" s="11">
        <v>26031.8158</v>
      </c>
      <c r="G569" s="11">
        <v>354656.90429999999</v>
      </c>
      <c r="H569" s="12">
        <f t="shared" si="8"/>
        <v>2519438.6379</v>
      </c>
    </row>
    <row r="570" spans="1:8" ht="13.8">
      <c r="A570" s="9">
        <v>565</v>
      </c>
      <c r="B570" s="10" t="s">
        <v>116</v>
      </c>
      <c r="C570" s="10" t="s">
        <v>508</v>
      </c>
      <c r="D570" s="11">
        <v>4461172.1391000003</v>
      </c>
      <c r="E570" s="11">
        <v>341300.16369999998</v>
      </c>
      <c r="F570" s="11">
        <v>58453.339200000002</v>
      </c>
      <c r="G570" s="11">
        <v>796367.04870000004</v>
      </c>
      <c r="H570" s="12">
        <f t="shared" si="8"/>
        <v>5657292.6907000011</v>
      </c>
    </row>
    <row r="571" spans="1:8" ht="13.8">
      <c r="A571" s="9">
        <v>566</v>
      </c>
      <c r="B571" s="10" t="s">
        <v>116</v>
      </c>
      <c r="C571" s="10" t="s">
        <v>510</v>
      </c>
      <c r="D571" s="11">
        <v>2654952.1601999998</v>
      </c>
      <c r="E571" s="11">
        <v>203116.0374</v>
      </c>
      <c r="F571" s="11">
        <v>34787.005400000002</v>
      </c>
      <c r="G571" s="11">
        <v>473937.42060000001</v>
      </c>
      <c r="H571" s="12">
        <f t="shared" si="8"/>
        <v>3366792.6235999996</v>
      </c>
    </row>
    <row r="572" spans="1:8" ht="13.8">
      <c r="A572" s="9">
        <v>567</v>
      </c>
      <c r="B572" s="10" t="s">
        <v>116</v>
      </c>
      <c r="C572" s="10" t="s">
        <v>512</v>
      </c>
      <c r="D572" s="11">
        <v>3317103.1200999999</v>
      </c>
      <c r="E572" s="11">
        <v>253773.62779999999</v>
      </c>
      <c r="F572" s="11">
        <v>43462.9617</v>
      </c>
      <c r="G572" s="11">
        <v>592138.46490000002</v>
      </c>
      <c r="H572" s="12">
        <f t="shared" si="8"/>
        <v>4206478.1744999997</v>
      </c>
    </row>
    <row r="573" spans="1:8" ht="13.8">
      <c r="A573" s="9">
        <v>568</v>
      </c>
      <c r="B573" s="10" t="s">
        <v>116</v>
      </c>
      <c r="C573" s="10" t="s">
        <v>514</v>
      </c>
      <c r="D573" s="11">
        <v>2559146.5088</v>
      </c>
      <c r="E573" s="11">
        <v>195786.46489999999</v>
      </c>
      <c r="F573" s="11">
        <v>33531.694000000003</v>
      </c>
      <c r="G573" s="11">
        <v>456835.08480000001</v>
      </c>
      <c r="H573" s="12">
        <f t="shared" si="8"/>
        <v>3245299.7524999999</v>
      </c>
    </row>
    <row r="574" spans="1:8" ht="13.8">
      <c r="A574" s="9">
        <v>569</v>
      </c>
      <c r="B574" s="10" t="s">
        <v>116</v>
      </c>
      <c r="C574" s="10" t="s">
        <v>516</v>
      </c>
      <c r="D574" s="11">
        <v>2312076.9259000001</v>
      </c>
      <c r="E574" s="11">
        <v>176884.5068</v>
      </c>
      <c r="F574" s="11">
        <v>30294.418699999998</v>
      </c>
      <c r="G574" s="11">
        <v>412730.51579999999</v>
      </c>
      <c r="H574" s="12">
        <f t="shared" si="8"/>
        <v>2931986.3672000002</v>
      </c>
    </row>
    <row r="575" spans="1:8" ht="13.8">
      <c r="A575" s="9">
        <v>570</v>
      </c>
      <c r="B575" s="10" t="s">
        <v>116</v>
      </c>
      <c r="C575" s="10" t="s">
        <v>518</v>
      </c>
      <c r="D575" s="11">
        <v>2084933.8174999999</v>
      </c>
      <c r="E575" s="11">
        <v>159507.0154</v>
      </c>
      <c r="F575" s="11">
        <v>27318.233800000002</v>
      </c>
      <c r="G575" s="11">
        <v>372183.03600000002</v>
      </c>
      <c r="H575" s="12">
        <f t="shared" si="8"/>
        <v>2643942.1026999997</v>
      </c>
    </row>
    <row r="576" spans="1:8" ht="13.8">
      <c r="A576" s="9">
        <v>571</v>
      </c>
      <c r="B576" s="10" t="s">
        <v>116</v>
      </c>
      <c r="C576" s="10" t="s">
        <v>520</v>
      </c>
      <c r="D576" s="11">
        <v>2396896.1979</v>
      </c>
      <c r="E576" s="11">
        <v>183373.57070000001</v>
      </c>
      <c r="F576" s="11">
        <v>31405.7791</v>
      </c>
      <c r="G576" s="11">
        <v>427871.66499999998</v>
      </c>
      <c r="H576" s="12">
        <f t="shared" si="8"/>
        <v>3039547.2127</v>
      </c>
    </row>
    <row r="577" spans="1:8" ht="13.8">
      <c r="A577" s="9">
        <v>572</v>
      </c>
      <c r="B577" s="10" t="s">
        <v>116</v>
      </c>
      <c r="C577" s="10" t="s">
        <v>522</v>
      </c>
      <c r="D577" s="11">
        <v>2510552.5534999999</v>
      </c>
      <c r="E577" s="11">
        <v>192068.80410000001</v>
      </c>
      <c r="F577" s="11">
        <v>32894.982600000003</v>
      </c>
      <c r="G577" s="11">
        <v>448160.5429</v>
      </c>
      <c r="H577" s="12">
        <f t="shared" si="8"/>
        <v>3183676.8831000002</v>
      </c>
    </row>
    <row r="578" spans="1:8" ht="13.8">
      <c r="A578" s="9">
        <v>573</v>
      </c>
      <c r="B578" s="10" t="s">
        <v>116</v>
      </c>
      <c r="C578" s="10" t="s">
        <v>524</v>
      </c>
      <c r="D578" s="11">
        <v>3044052.5225999998</v>
      </c>
      <c r="E578" s="11">
        <v>232884.00270000001</v>
      </c>
      <c r="F578" s="11">
        <v>39885.265399999997</v>
      </c>
      <c r="G578" s="11">
        <v>543396.00619999995</v>
      </c>
      <c r="H578" s="12">
        <f t="shared" si="8"/>
        <v>3860217.7968999995</v>
      </c>
    </row>
    <row r="579" spans="1:8" ht="13.8">
      <c r="A579" s="9">
        <v>574</v>
      </c>
      <c r="B579" s="10" t="s">
        <v>116</v>
      </c>
      <c r="C579" s="10" t="s">
        <v>526</v>
      </c>
      <c r="D579" s="11">
        <v>2555421.3004000001</v>
      </c>
      <c r="E579" s="11">
        <v>195501.4694</v>
      </c>
      <c r="F579" s="11">
        <v>33482.883800000003</v>
      </c>
      <c r="G579" s="11">
        <v>456170.09519999998</v>
      </c>
      <c r="H579" s="12">
        <f t="shared" si="8"/>
        <v>3240575.7487999997</v>
      </c>
    </row>
    <row r="580" spans="1:8" ht="13.8">
      <c r="A580" s="9">
        <v>575</v>
      </c>
      <c r="B580" s="10" t="s">
        <v>116</v>
      </c>
      <c r="C580" s="10" t="s">
        <v>528</v>
      </c>
      <c r="D580" s="11">
        <v>2374998.2653000001</v>
      </c>
      <c r="E580" s="11">
        <v>181698.27830000001</v>
      </c>
      <c r="F580" s="11">
        <v>31118.8573</v>
      </c>
      <c r="G580" s="11">
        <v>423962.64929999999</v>
      </c>
      <c r="H580" s="12">
        <f t="shared" si="8"/>
        <v>3011778.0501999999</v>
      </c>
    </row>
    <row r="581" spans="1:8" ht="13.8">
      <c r="A581" s="9">
        <v>576</v>
      </c>
      <c r="B581" s="10" t="s">
        <v>116</v>
      </c>
      <c r="C581" s="10" t="s">
        <v>531</v>
      </c>
      <c r="D581" s="11">
        <v>2255873.5743999998</v>
      </c>
      <c r="E581" s="11">
        <v>172584.69219999999</v>
      </c>
      <c r="F581" s="11">
        <v>29558.0039</v>
      </c>
      <c r="G581" s="11">
        <v>402697.61499999999</v>
      </c>
      <c r="H581" s="12">
        <f t="shared" si="8"/>
        <v>2860713.8854999999</v>
      </c>
    </row>
    <row r="582" spans="1:8" ht="13.8">
      <c r="A582" s="9">
        <v>577</v>
      </c>
      <c r="B582" s="10" t="s">
        <v>116</v>
      </c>
      <c r="C582" s="10" t="s">
        <v>533</v>
      </c>
      <c r="D582" s="11">
        <v>3059710.0902999998</v>
      </c>
      <c r="E582" s="11">
        <v>234081.87849999999</v>
      </c>
      <c r="F582" s="11">
        <v>40090.421600000001</v>
      </c>
      <c r="G582" s="11">
        <v>546191.04989999998</v>
      </c>
      <c r="H582" s="12">
        <f t="shared" si="8"/>
        <v>3880073.4402999999</v>
      </c>
    </row>
    <row r="583" spans="1:8" ht="13.8">
      <c r="A583" s="9">
        <v>578</v>
      </c>
      <c r="B583" s="10" t="s">
        <v>117</v>
      </c>
      <c r="C583" s="10" t="s">
        <v>537</v>
      </c>
      <c r="D583" s="11">
        <v>2949314.5462000002</v>
      </c>
      <c r="E583" s="11">
        <v>225636.1122</v>
      </c>
      <c r="F583" s="11">
        <v>38643.943399999996</v>
      </c>
      <c r="G583" s="11">
        <v>526484.26190000004</v>
      </c>
      <c r="H583" s="12">
        <f t="shared" ref="H583:H646" si="9">D583+E583+F583+G583</f>
        <v>3740078.8637000006</v>
      </c>
    </row>
    <row r="584" spans="1:8" ht="13.8">
      <c r="A584" s="9">
        <v>579</v>
      </c>
      <c r="B584" s="10" t="s">
        <v>117</v>
      </c>
      <c r="C584" s="10" t="s">
        <v>539</v>
      </c>
      <c r="D584" s="11">
        <v>3119901.7888000002</v>
      </c>
      <c r="E584" s="11">
        <v>238686.82</v>
      </c>
      <c r="F584" s="11">
        <v>40879.094499999999</v>
      </c>
      <c r="G584" s="11">
        <v>556935.91330000001</v>
      </c>
      <c r="H584" s="12">
        <f t="shared" si="9"/>
        <v>3956403.6166000003</v>
      </c>
    </row>
    <row r="585" spans="1:8" ht="13.8">
      <c r="A585" s="9">
        <v>580</v>
      </c>
      <c r="B585" s="10" t="s">
        <v>117</v>
      </c>
      <c r="C585" s="10" t="s">
        <v>541</v>
      </c>
      <c r="D585" s="11">
        <v>3176316.8240999999</v>
      </c>
      <c r="E585" s="11">
        <v>243002.82939999999</v>
      </c>
      <c r="F585" s="11">
        <v>41618.283100000001</v>
      </c>
      <c r="G585" s="11">
        <v>567006.60190000001</v>
      </c>
      <c r="H585" s="12">
        <f t="shared" si="9"/>
        <v>4027944.5385000003</v>
      </c>
    </row>
    <row r="586" spans="1:8" ht="13.8">
      <c r="A586" s="9">
        <v>581</v>
      </c>
      <c r="B586" s="10" t="s">
        <v>117</v>
      </c>
      <c r="C586" s="10" t="s">
        <v>543</v>
      </c>
      <c r="D586" s="11">
        <v>2355928.6864999998</v>
      </c>
      <c r="E586" s="11">
        <v>180239.36790000001</v>
      </c>
      <c r="F586" s="11">
        <v>30868.994600000002</v>
      </c>
      <c r="G586" s="11">
        <v>420558.52510000003</v>
      </c>
      <c r="H586" s="12">
        <f t="shared" si="9"/>
        <v>2987595.5740999999</v>
      </c>
    </row>
    <row r="587" spans="1:8" ht="13.8">
      <c r="A587" s="9">
        <v>582</v>
      </c>
      <c r="B587" s="10" t="s">
        <v>117</v>
      </c>
      <c r="C587" s="10" t="s">
        <v>545</v>
      </c>
      <c r="D587" s="11">
        <v>2468728.1439</v>
      </c>
      <c r="E587" s="11">
        <v>188869.04459999999</v>
      </c>
      <c r="F587" s="11">
        <v>32346.970499999999</v>
      </c>
      <c r="G587" s="11">
        <v>440694.4374</v>
      </c>
      <c r="H587" s="12">
        <f t="shared" si="9"/>
        <v>3130638.5964000002</v>
      </c>
    </row>
    <row r="588" spans="1:8" ht="13.8">
      <c r="A588" s="9">
        <v>583</v>
      </c>
      <c r="B588" s="10" t="s">
        <v>117</v>
      </c>
      <c r="C588" s="10" t="s">
        <v>547</v>
      </c>
      <c r="D588" s="11">
        <v>3793854.6047</v>
      </c>
      <c r="E588" s="11">
        <v>290247.30660000001</v>
      </c>
      <c r="F588" s="11">
        <v>49709.686900000001</v>
      </c>
      <c r="G588" s="11">
        <v>677243.71550000005</v>
      </c>
      <c r="H588" s="12">
        <f t="shared" si="9"/>
        <v>4811055.3136999998</v>
      </c>
    </row>
    <row r="589" spans="1:8" ht="13.8">
      <c r="A589" s="9">
        <v>584</v>
      </c>
      <c r="B589" s="10" t="s">
        <v>117</v>
      </c>
      <c r="C589" s="10" t="s">
        <v>549</v>
      </c>
      <c r="D589" s="11">
        <v>2671941.8794</v>
      </c>
      <c r="E589" s="11">
        <v>204415.829</v>
      </c>
      <c r="F589" s="11">
        <v>35009.616399999999</v>
      </c>
      <c r="G589" s="11">
        <v>476970.26760000002</v>
      </c>
      <c r="H589" s="12">
        <f t="shared" si="9"/>
        <v>3388337.5924</v>
      </c>
    </row>
    <row r="590" spans="1:8" ht="13.8">
      <c r="A590" s="9">
        <v>585</v>
      </c>
      <c r="B590" s="10" t="s">
        <v>117</v>
      </c>
      <c r="C590" s="10" t="s">
        <v>551</v>
      </c>
      <c r="D590" s="11">
        <v>2691993.6806999999</v>
      </c>
      <c r="E590" s="11">
        <v>205949.88389999999</v>
      </c>
      <c r="F590" s="11">
        <v>35272.3488</v>
      </c>
      <c r="G590" s="11">
        <v>480549.72899999999</v>
      </c>
      <c r="H590" s="12">
        <f t="shared" si="9"/>
        <v>3413765.6423999993</v>
      </c>
    </row>
    <row r="591" spans="1:8" ht="13.8">
      <c r="A591" s="9">
        <v>586</v>
      </c>
      <c r="B591" s="10" t="s">
        <v>117</v>
      </c>
      <c r="C591" s="10" t="s">
        <v>553</v>
      </c>
      <c r="D591" s="11">
        <v>3236433.7398999999</v>
      </c>
      <c r="E591" s="11">
        <v>247602.0496</v>
      </c>
      <c r="F591" s="11">
        <v>42405.9761</v>
      </c>
      <c r="G591" s="11">
        <v>577738.11580000003</v>
      </c>
      <c r="H591" s="12">
        <f t="shared" si="9"/>
        <v>4104179.8814000003</v>
      </c>
    </row>
    <row r="592" spans="1:8" ht="13.8">
      <c r="A592" s="9">
        <v>587</v>
      </c>
      <c r="B592" s="10" t="s">
        <v>117</v>
      </c>
      <c r="C592" s="10" t="s">
        <v>555</v>
      </c>
      <c r="D592" s="11">
        <v>3511927.7702000001</v>
      </c>
      <c r="E592" s="11">
        <v>268678.60859999998</v>
      </c>
      <c r="F592" s="11">
        <v>46015.688000000002</v>
      </c>
      <c r="G592" s="11">
        <v>626916.75340000005</v>
      </c>
      <c r="H592" s="12">
        <f t="shared" si="9"/>
        <v>4453538.8202</v>
      </c>
    </row>
    <row r="593" spans="1:8" ht="13.8">
      <c r="A593" s="9">
        <v>588</v>
      </c>
      <c r="B593" s="10" t="s">
        <v>117</v>
      </c>
      <c r="C593" s="10" t="s">
        <v>557</v>
      </c>
      <c r="D593" s="11">
        <v>2687148.9940999998</v>
      </c>
      <c r="E593" s="11">
        <v>205579.24309999999</v>
      </c>
      <c r="F593" s="11">
        <v>35208.8704</v>
      </c>
      <c r="G593" s="11">
        <v>479684.90049999999</v>
      </c>
      <c r="H593" s="12">
        <f t="shared" si="9"/>
        <v>3407622.0080999997</v>
      </c>
    </row>
    <row r="594" spans="1:8" ht="13.8">
      <c r="A594" s="9">
        <v>589</v>
      </c>
      <c r="B594" s="10" t="s">
        <v>117</v>
      </c>
      <c r="C594" s="10" t="s">
        <v>559</v>
      </c>
      <c r="D594" s="11">
        <v>2781375.3470000001</v>
      </c>
      <c r="E594" s="11">
        <v>212787.992</v>
      </c>
      <c r="F594" s="11">
        <v>36443.488799999999</v>
      </c>
      <c r="G594" s="11">
        <v>496505.31459999998</v>
      </c>
      <c r="H594" s="12">
        <f t="shared" si="9"/>
        <v>3527112.1424000002</v>
      </c>
    </row>
    <row r="595" spans="1:8" ht="13.8">
      <c r="A595" s="9">
        <v>590</v>
      </c>
      <c r="B595" s="10" t="s">
        <v>117</v>
      </c>
      <c r="C595" s="10" t="s">
        <v>561</v>
      </c>
      <c r="D595" s="11">
        <v>2584777.7004999998</v>
      </c>
      <c r="E595" s="11">
        <v>197747.3688</v>
      </c>
      <c r="F595" s="11">
        <v>33867.531499999997</v>
      </c>
      <c r="G595" s="11">
        <v>461410.52730000002</v>
      </c>
      <c r="H595" s="12">
        <f t="shared" si="9"/>
        <v>3277803.1280999999</v>
      </c>
    </row>
    <row r="596" spans="1:8" ht="13.8">
      <c r="A596" s="9">
        <v>591</v>
      </c>
      <c r="B596" s="10" t="s">
        <v>117</v>
      </c>
      <c r="C596" s="10" t="s">
        <v>563</v>
      </c>
      <c r="D596" s="11">
        <v>3232617.2327999999</v>
      </c>
      <c r="E596" s="11">
        <v>247310.0693</v>
      </c>
      <c r="F596" s="11">
        <v>42355.969599999997</v>
      </c>
      <c r="G596" s="11">
        <v>577056.82830000005</v>
      </c>
      <c r="H596" s="12">
        <f t="shared" si="9"/>
        <v>4099340.1</v>
      </c>
    </row>
    <row r="597" spans="1:8" ht="13.8">
      <c r="A597" s="9">
        <v>592</v>
      </c>
      <c r="B597" s="10" t="s">
        <v>117</v>
      </c>
      <c r="C597" s="10" t="s">
        <v>565</v>
      </c>
      <c r="D597" s="11">
        <v>2145386.1871000002</v>
      </c>
      <c r="E597" s="11">
        <v>164131.89939999999</v>
      </c>
      <c r="F597" s="11">
        <v>28110.3223</v>
      </c>
      <c r="G597" s="11">
        <v>382974.43199999997</v>
      </c>
      <c r="H597" s="12">
        <f t="shared" si="9"/>
        <v>2720602.8408000004</v>
      </c>
    </row>
    <row r="598" spans="1:8" ht="13.8">
      <c r="A598" s="9">
        <v>593</v>
      </c>
      <c r="B598" s="10" t="s">
        <v>117</v>
      </c>
      <c r="C598" s="10" t="s">
        <v>567</v>
      </c>
      <c r="D598" s="11">
        <v>3545739.4185000001</v>
      </c>
      <c r="E598" s="11">
        <v>271265.35499999998</v>
      </c>
      <c r="F598" s="11">
        <v>46458.7114</v>
      </c>
      <c r="G598" s="11">
        <v>632952.495</v>
      </c>
      <c r="H598" s="12">
        <f t="shared" si="9"/>
        <v>4496415.9798999997</v>
      </c>
    </row>
    <row r="599" spans="1:8" ht="13.8">
      <c r="A599" s="9">
        <v>594</v>
      </c>
      <c r="B599" s="10" t="s">
        <v>117</v>
      </c>
      <c r="C599" s="10" t="s">
        <v>569</v>
      </c>
      <c r="D599" s="11">
        <v>2856904.0389999999</v>
      </c>
      <c r="E599" s="11">
        <v>218566.28390000001</v>
      </c>
      <c r="F599" s="11">
        <v>37433.1175</v>
      </c>
      <c r="G599" s="11">
        <v>509987.99579999998</v>
      </c>
      <c r="H599" s="12">
        <f t="shared" si="9"/>
        <v>3622891.4362000003</v>
      </c>
    </row>
    <row r="600" spans="1:8" ht="13.8">
      <c r="A600" s="9">
        <v>595</v>
      </c>
      <c r="B600" s="10" t="s">
        <v>117</v>
      </c>
      <c r="C600" s="10" t="s">
        <v>571</v>
      </c>
      <c r="D600" s="11">
        <v>3351905.3566999999</v>
      </c>
      <c r="E600" s="11">
        <v>256436.1588</v>
      </c>
      <c r="F600" s="11">
        <v>43918.964500000002</v>
      </c>
      <c r="G600" s="11">
        <v>598351.03720000002</v>
      </c>
      <c r="H600" s="12">
        <f t="shared" si="9"/>
        <v>4250611.5171999997</v>
      </c>
    </row>
    <row r="601" spans="1:8" ht="13.8">
      <c r="A601" s="9">
        <v>596</v>
      </c>
      <c r="B601" s="10" t="s">
        <v>118</v>
      </c>
      <c r="C601" s="10" t="s">
        <v>575</v>
      </c>
      <c r="D601" s="11">
        <v>2094784.0575000001</v>
      </c>
      <c r="E601" s="11">
        <v>160260.6041</v>
      </c>
      <c r="F601" s="11">
        <v>27447.2984</v>
      </c>
      <c r="G601" s="11">
        <v>373941.40950000001</v>
      </c>
      <c r="H601" s="12">
        <f t="shared" si="9"/>
        <v>2656433.3695000005</v>
      </c>
    </row>
    <row r="602" spans="1:8" ht="13.8">
      <c r="A602" s="9">
        <v>597</v>
      </c>
      <c r="B602" s="10" t="s">
        <v>118</v>
      </c>
      <c r="C602" s="10" t="s">
        <v>577</v>
      </c>
      <c r="D602" s="11">
        <v>2100660.2167000002</v>
      </c>
      <c r="E602" s="11">
        <v>160710.15719999999</v>
      </c>
      <c r="F602" s="11">
        <v>27524.2919</v>
      </c>
      <c r="G602" s="11">
        <v>374990.36690000002</v>
      </c>
      <c r="H602" s="12">
        <f t="shared" si="9"/>
        <v>2663885.0327000003</v>
      </c>
    </row>
    <row r="603" spans="1:8" ht="13.8">
      <c r="A603" s="9">
        <v>598</v>
      </c>
      <c r="B603" s="10" t="s">
        <v>118</v>
      </c>
      <c r="C603" s="10" t="s">
        <v>579</v>
      </c>
      <c r="D603" s="11">
        <v>2617069.7738000001</v>
      </c>
      <c r="E603" s="11">
        <v>200217.86079999999</v>
      </c>
      <c r="F603" s="11">
        <v>34290.644399999997</v>
      </c>
      <c r="G603" s="11">
        <v>467175.0085</v>
      </c>
      <c r="H603" s="12">
        <f t="shared" si="9"/>
        <v>3318753.2875000001</v>
      </c>
    </row>
    <row r="604" spans="1:8" ht="13.8">
      <c r="A604" s="9">
        <v>599</v>
      </c>
      <c r="B604" s="10" t="s">
        <v>118</v>
      </c>
      <c r="C604" s="10" t="s">
        <v>581</v>
      </c>
      <c r="D604" s="11">
        <v>2313431.8343000002</v>
      </c>
      <c r="E604" s="11">
        <v>176988.1635</v>
      </c>
      <c r="F604" s="11">
        <v>30312.171699999999</v>
      </c>
      <c r="G604" s="11">
        <v>412972.38140000001</v>
      </c>
      <c r="H604" s="12">
        <f t="shared" si="9"/>
        <v>2933704.5508999997</v>
      </c>
    </row>
    <row r="605" spans="1:8" ht="13.8">
      <c r="A605" s="9">
        <v>600</v>
      </c>
      <c r="B605" s="10" t="s">
        <v>118</v>
      </c>
      <c r="C605" s="10" t="s">
        <v>584</v>
      </c>
      <c r="D605" s="11">
        <v>2189232.3876999998</v>
      </c>
      <c r="E605" s="11">
        <v>167486.3352</v>
      </c>
      <c r="F605" s="11">
        <v>28684.8253</v>
      </c>
      <c r="G605" s="11">
        <v>390801.44890000002</v>
      </c>
      <c r="H605" s="12">
        <f t="shared" si="9"/>
        <v>2776204.9971000003</v>
      </c>
    </row>
    <row r="606" spans="1:8" ht="13.8">
      <c r="A606" s="9">
        <v>601</v>
      </c>
      <c r="B606" s="10" t="s">
        <v>118</v>
      </c>
      <c r="C606" s="10" t="s">
        <v>586</v>
      </c>
      <c r="D606" s="11">
        <v>2493428.1608000002</v>
      </c>
      <c r="E606" s="11">
        <v>190758.70939999999</v>
      </c>
      <c r="F606" s="11">
        <v>32670.607100000001</v>
      </c>
      <c r="G606" s="11">
        <v>445103.65519999998</v>
      </c>
      <c r="H606" s="12">
        <f t="shared" si="9"/>
        <v>3161961.1325000003</v>
      </c>
    </row>
    <row r="607" spans="1:8" ht="13.8">
      <c r="A607" s="9">
        <v>602</v>
      </c>
      <c r="B607" s="10" t="s">
        <v>118</v>
      </c>
      <c r="C607" s="10" t="s">
        <v>588</v>
      </c>
      <c r="D607" s="11">
        <v>2089863.2635999999</v>
      </c>
      <c r="E607" s="11">
        <v>159884.14069999999</v>
      </c>
      <c r="F607" s="11">
        <v>27382.822800000002</v>
      </c>
      <c r="G607" s="11">
        <v>373062.995</v>
      </c>
      <c r="H607" s="12">
        <f t="shared" si="9"/>
        <v>2650193.2221000004</v>
      </c>
    </row>
    <row r="608" spans="1:8" ht="13.8">
      <c r="A608" s="9">
        <v>603</v>
      </c>
      <c r="B608" s="10" t="s">
        <v>118</v>
      </c>
      <c r="C608" s="10" t="s">
        <v>589</v>
      </c>
      <c r="D608" s="11">
        <v>2170430.2888000002</v>
      </c>
      <c r="E608" s="11">
        <v>166047.88829999999</v>
      </c>
      <c r="F608" s="11">
        <v>28438.4673</v>
      </c>
      <c r="G608" s="11">
        <v>387445.07260000001</v>
      </c>
      <c r="H608" s="12">
        <f t="shared" si="9"/>
        <v>2752361.7170000002</v>
      </c>
    </row>
    <row r="609" spans="1:8" ht="13.8">
      <c r="A609" s="9">
        <v>604</v>
      </c>
      <c r="B609" s="10" t="s">
        <v>118</v>
      </c>
      <c r="C609" s="10" t="s">
        <v>591</v>
      </c>
      <c r="D609" s="11">
        <v>2134725.8827</v>
      </c>
      <c r="E609" s="11">
        <v>163316.33720000001</v>
      </c>
      <c r="F609" s="11">
        <v>27970.643700000001</v>
      </c>
      <c r="G609" s="11">
        <v>381071.4534</v>
      </c>
      <c r="H609" s="12">
        <f t="shared" si="9"/>
        <v>2707084.3169999998</v>
      </c>
    </row>
    <row r="610" spans="1:8" ht="13.8">
      <c r="A610" s="9">
        <v>605</v>
      </c>
      <c r="B610" s="10" t="s">
        <v>118</v>
      </c>
      <c r="C610" s="10" t="s">
        <v>593</v>
      </c>
      <c r="D610" s="11">
        <v>2423335.7143000001</v>
      </c>
      <c r="E610" s="11">
        <v>185396.31520000001</v>
      </c>
      <c r="F610" s="11">
        <v>31752.2078</v>
      </c>
      <c r="G610" s="11">
        <v>432591.40210000001</v>
      </c>
      <c r="H610" s="12">
        <f t="shared" si="9"/>
        <v>3073075.6394000002</v>
      </c>
    </row>
    <row r="611" spans="1:8" ht="13.8">
      <c r="A611" s="9">
        <v>606</v>
      </c>
      <c r="B611" s="10" t="s">
        <v>118</v>
      </c>
      <c r="C611" s="10" t="s">
        <v>595</v>
      </c>
      <c r="D611" s="11">
        <v>2565902.0488</v>
      </c>
      <c r="E611" s="11">
        <v>196303.2948</v>
      </c>
      <c r="F611" s="11">
        <v>33620.209699999999</v>
      </c>
      <c r="G611" s="11">
        <v>458041.02110000001</v>
      </c>
      <c r="H611" s="12">
        <f t="shared" si="9"/>
        <v>3253866.5743999998</v>
      </c>
    </row>
    <row r="612" spans="1:8" ht="13.8">
      <c r="A612" s="9">
        <v>607</v>
      </c>
      <c r="B612" s="10" t="s">
        <v>118</v>
      </c>
      <c r="C612" s="10" t="s">
        <v>597</v>
      </c>
      <c r="D612" s="11">
        <v>2965591.4635999999</v>
      </c>
      <c r="E612" s="11">
        <v>226881.37119999999</v>
      </c>
      <c r="F612" s="11">
        <v>38857.214699999997</v>
      </c>
      <c r="G612" s="11">
        <v>529389.86609999998</v>
      </c>
      <c r="H612" s="12">
        <f t="shared" si="9"/>
        <v>3760719.9155999999</v>
      </c>
    </row>
    <row r="613" spans="1:8" ht="13.8">
      <c r="A613" s="9">
        <v>608</v>
      </c>
      <c r="B613" s="10" t="s">
        <v>118</v>
      </c>
      <c r="C613" s="10" t="s">
        <v>599</v>
      </c>
      <c r="D613" s="11">
        <v>2764359.0051000002</v>
      </c>
      <c r="E613" s="11">
        <v>211486.1636</v>
      </c>
      <c r="F613" s="11">
        <v>36220.529000000002</v>
      </c>
      <c r="G613" s="11">
        <v>493467.71519999998</v>
      </c>
      <c r="H613" s="12">
        <f t="shared" si="9"/>
        <v>3505533.4129000003</v>
      </c>
    </row>
    <row r="614" spans="1:8" ht="13.8">
      <c r="A614" s="9">
        <v>609</v>
      </c>
      <c r="B614" s="10" t="s">
        <v>118</v>
      </c>
      <c r="C614" s="10" t="s">
        <v>601</v>
      </c>
      <c r="D614" s="11">
        <v>2409664.8919000002</v>
      </c>
      <c r="E614" s="11">
        <v>184350.4345</v>
      </c>
      <c r="F614" s="11">
        <v>31573.083299999998</v>
      </c>
      <c r="G614" s="11">
        <v>430151.01380000002</v>
      </c>
      <c r="H614" s="12">
        <f t="shared" si="9"/>
        <v>3055739.4235</v>
      </c>
    </row>
    <row r="615" spans="1:8" ht="13.8">
      <c r="A615" s="9">
        <v>610</v>
      </c>
      <c r="B615" s="10" t="s">
        <v>118</v>
      </c>
      <c r="C615" s="10" t="s">
        <v>603</v>
      </c>
      <c r="D615" s="11">
        <v>1893565.8910999999</v>
      </c>
      <c r="E615" s="11">
        <v>144866.48989999999</v>
      </c>
      <c r="F615" s="11">
        <v>24810.799900000002</v>
      </c>
      <c r="G615" s="11">
        <v>338021.80979999999</v>
      </c>
      <c r="H615" s="12">
        <f t="shared" si="9"/>
        <v>2401264.9907</v>
      </c>
    </row>
    <row r="616" spans="1:8" ht="13.8">
      <c r="A616" s="9">
        <v>611</v>
      </c>
      <c r="B616" s="10" t="s">
        <v>118</v>
      </c>
      <c r="C616" s="10" t="s">
        <v>343</v>
      </c>
      <c r="D616" s="11">
        <v>2440038.8615999999</v>
      </c>
      <c r="E616" s="11">
        <v>186674.1827</v>
      </c>
      <c r="F616" s="11">
        <v>31971.063900000001</v>
      </c>
      <c r="G616" s="11">
        <v>435573.09299999999</v>
      </c>
      <c r="H616" s="12">
        <f t="shared" si="9"/>
        <v>3094257.2012</v>
      </c>
    </row>
    <row r="617" spans="1:8" ht="13.8">
      <c r="A617" s="9">
        <v>612</v>
      </c>
      <c r="B617" s="10" t="s">
        <v>118</v>
      </c>
      <c r="C617" s="10" t="s">
        <v>606</v>
      </c>
      <c r="D617" s="11">
        <v>2151227.8711000001</v>
      </c>
      <c r="E617" s="11">
        <v>164578.81510000001</v>
      </c>
      <c r="F617" s="11">
        <v>28186.864000000001</v>
      </c>
      <c r="G617" s="11">
        <v>384017.2352</v>
      </c>
      <c r="H617" s="12">
        <f t="shared" si="9"/>
        <v>2728010.7854000004</v>
      </c>
    </row>
    <row r="618" spans="1:8" ht="13.8">
      <c r="A618" s="9">
        <v>613</v>
      </c>
      <c r="B618" s="10" t="s">
        <v>118</v>
      </c>
      <c r="C618" s="10" t="s">
        <v>608</v>
      </c>
      <c r="D618" s="11">
        <v>2242678.3448999999</v>
      </c>
      <c r="E618" s="11">
        <v>171575.19649999999</v>
      </c>
      <c r="F618" s="11">
        <v>29385.1109</v>
      </c>
      <c r="G618" s="11">
        <v>400342.1251</v>
      </c>
      <c r="H618" s="12">
        <f t="shared" si="9"/>
        <v>2843980.7774</v>
      </c>
    </row>
    <row r="619" spans="1:8" ht="13.8">
      <c r="A619" s="9">
        <v>614</v>
      </c>
      <c r="B619" s="10" t="s">
        <v>118</v>
      </c>
      <c r="C619" s="10" t="s">
        <v>611</v>
      </c>
      <c r="D619" s="11">
        <v>2376553.6617999999</v>
      </c>
      <c r="E619" s="11">
        <v>181817.2733</v>
      </c>
      <c r="F619" s="11">
        <v>31139.2372</v>
      </c>
      <c r="G619" s="11">
        <v>424240.30430000002</v>
      </c>
      <c r="H619" s="12">
        <f t="shared" si="9"/>
        <v>3013750.4765999997</v>
      </c>
    </row>
    <row r="620" spans="1:8" ht="13.8">
      <c r="A620" s="9">
        <v>615</v>
      </c>
      <c r="B620" s="10" t="s">
        <v>118</v>
      </c>
      <c r="C620" s="10" t="s">
        <v>351</v>
      </c>
      <c r="D620" s="11">
        <v>2351951.0460999999</v>
      </c>
      <c r="E620" s="11">
        <v>179935.0601</v>
      </c>
      <c r="F620" s="11">
        <v>30816.876799999998</v>
      </c>
      <c r="G620" s="11">
        <v>419848.47369999997</v>
      </c>
      <c r="H620" s="12">
        <f t="shared" si="9"/>
        <v>2982551.4567</v>
      </c>
    </row>
    <row r="621" spans="1:8" ht="13.8">
      <c r="A621" s="9">
        <v>616</v>
      </c>
      <c r="B621" s="10" t="s">
        <v>118</v>
      </c>
      <c r="C621" s="10" t="s">
        <v>614</v>
      </c>
      <c r="D621" s="11">
        <v>2544722.3914999999</v>
      </c>
      <c r="E621" s="11">
        <v>194682.95370000001</v>
      </c>
      <c r="F621" s="11">
        <v>33342.6993</v>
      </c>
      <c r="G621" s="11">
        <v>454260.22519999999</v>
      </c>
      <c r="H621" s="12">
        <f t="shared" si="9"/>
        <v>3227008.2697000001</v>
      </c>
    </row>
    <row r="622" spans="1:8" ht="13.8">
      <c r="A622" s="9">
        <v>617</v>
      </c>
      <c r="B622" s="10" t="s">
        <v>118</v>
      </c>
      <c r="C622" s="10" t="s">
        <v>616</v>
      </c>
      <c r="D622" s="11">
        <v>2309757.6249000002</v>
      </c>
      <c r="E622" s="11">
        <v>176707.06959999999</v>
      </c>
      <c r="F622" s="11">
        <v>30264.029699999999</v>
      </c>
      <c r="G622" s="11">
        <v>412316.49570000003</v>
      </c>
      <c r="H622" s="12">
        <f t="shared" si="9"/>
        <v>2929045.2198999999</v>
      </c>
    </row>
    <row r="623" spans="1:8" ht="13.8">
      <c r="A623" s="9">
        <v>618</v>
      </c>
      <c r="B623" s="10" t="s">
        <v>118</v>
      </c>
      <c r="C623" s="10" t="s">
        <v>618</v>
      </c>
      <c r="D623" s="11">
        <v>2840171.1298000002</v>
      </c>
      <c r="E623" s="11">
        <v>217286.13949999999</v>
      </c>
      <c r="F623" s="11">
        <v>37213.871500000001</v>
      </c>
      <c r="G623" s="11">
        <v>507000.99209999997</v>
      </c>
      <c r="H623" s="12">
        <f t="shared" si="9"/>
        <v>3601672.1329000001</v>
      </c>
    </row>
    <row r="624" spans="1:8" ht="13.8">
      <c r="A624" s="9">
        <v>619</v>
      </c>
      <c r="B624" s="10" t="s">
        <v>118</v>
      </c>
      <c r="C624" s="10" t="s">
        <v>620</v>
      </c>
      <c r="D624" s="11">
        <v>2355250.2672999999</v>
      </c>
      <c r="E624" s="11">
        <v>180187.4657</v>
      </c>
      <c r="F624" s="11">
        <v>30860.105500000001</v>
      </c>
      <c r="G624" s="11">
        <v>420437.42</v>
      </c>
      <c r="H624" s="12">
        <f t="shared" si="9"/>
        <v>2986735.2585</v>
      </c>
    </row>
    <row r="625" spans="1:8" ht="13.8">
      <c r="A625" s="9">
        <v>620</v>
      </c>
      <c r="B625" s="10" t="s">
        <v>118</v>
      </c>
      <c r="C625" s="10" t="s">
        <v>622</v>
      </c>
      <c r="D625" s="11">
        <v>3103012.9193000002</v>
      </c>
      <c r="E625" s="11">
        <v>237394.7439</v>
      </c>
      <c r="F625" s="11">
        <v>40657.805</v>
      </c>
      <c r="G625" s="11">
        <v>553921.06909999996</v>
      </c>
      <c r="H625" s="12">
        <f t="shared" si="9"/>
        <v>3934986.5373000004</v>
      </c>
    </row>
    <row r="626" spans="1:8" ht="13.8">
      <c r="A626" s="9">
        <v>621</v>
      </c>
      <c r="B626" s="10" t="s">
        <v>118</v>
      </c>
      <c r="C626" s="10" t="s">
        <v>624</v>
      </c>
      <c r="D626" s="11">
        <v>2123939.9917000001</v>
      </c>
      <c r="E626" s="11">
        <v>162491.16699999999</v>
      </c>
      <c r="F626" s="11">
        <v>27829.319500000001</v>
      </c>
      <c r="G626" s="11">
        <v>379146.0563</v>
      </c>
      <c r="H626" s="12">
        <f t="shared" si="9"/>
        <v>2693406.5345000001</v>
      </c>
    </row>
    <row r="627" spans="1:8" ht="13.8">
      <c r="A627" s="9">
        <v>622</v>
      </c>
      <c r="B627" s="10" t="s">
        <v>118</v>
      </c>
      <c r="C627" s="10" t="s">
        <v>626</v>
      </c>
      <c r="D627" s="11">
        <v>2569006.6911999998</v>
      </c>
      <c r="E627" s="11">
        <v>196540.81419999999</v>
      </c>
      <c r="F627" s="11">
        <v>33660.888899999998</v>
      </c>
      <c r="G627" s="11">
        <v>458595.23300000001</v>
      </c>
      <c r="H627" s="12">
        <f t="shared" si="9"/>
        <v>3257803.6272999998</v>
      </c>
    </row>
    <row r="628" spans="1:8" ht="13.8">
      <c r="A628" s="9">
        <v>623</v>
      </c>
      <c r="B628" s="10" t="s">
        <v>118</v>
      </c>
      <c r="C628" s="10" t="s">
        <v>628</v>
      </c>
      <c r="D628" s="11">
        <v>2577243.8383999998</v>
      </c>
      <c r="E628" s="11">
        <v>197170.9938</v>
      </c>
      <c r="F628" s="11">
        <v>33768.817600000002</v>
      </c>
      <c r="G628" s="11">
        <v>460065.65210000001</v>
      </c>
      <c r="H628" s="12">
        <f t="shared" si="9"/>
        <v>3268249.3018999998</v>
      </c>
    </row>
    <row r="629" spans="1:8" ht="13.8">
      <c r="A629" s="9">
        <v>624</v>
      </c>
      <c r="B629" s="10" t="s">
        <v>118</v>
      </c>
      <c r="C629" s="10" t="s">
        <v>630</v>
      </c>
      <c r="D629" s="11">
        <v>2271133.2292999998</v>
      </c>
      <c r="E629" s="11">
        <v>173752.12590000001</v>
      </c>
      <c r="F629" s="11">
        <v>29757.9463</v>
      </c>
      <c r="G629" s="11">
        <v>405421.62699999998</v>
      </c>
      <c r="H629" s="12">
        <f t="shared" si="9"/>
        <v>2880064.9284999995</v>
      </c>
    </row>
    <row r="630" spans="1:8" ht="13.8">
      <c r="A630" s="9">
        <v>625</v>
      </c>
      <c r="B630" s="10" t="s">
        <v>118</v>
      </c>
      <c r="C630" s="10" t="s">
        <v>632</v>
      </c>
      <c r="D630" s="11">
        <v>2526805.7626999998</v>
      </c>
      <c r="E630" s="11">
        <v>193312.2493</v>
      </c>
      <c r="F630" s="11">
        <v>33107.943299999999</v>
      </c>
      <c r="G630" s="11">
        <v>451061.91489999997</v>
      </c>
      <c r="H630" s="12">
        <f t="shared" si="9"/>
        <v>3204287.8701999998</v>
      </c>
    </row>
    <row r="631" spans="1:8" ht="13.8">
      <c r="A631" s="9">
        <v>626</v>
      </c>
      <c r="B631" s="10" t="s">
        <v>119</v>
      </c>
      <c r="C631" s="10" t="s">
        <v>636</v>
      </c>
      <c r="D631" s="11">
        <v>2486857.2267999998</v>
      </c>
      <c r="E631" s="11">
        <v>190256.00270000001</v>
      </c>
      <c r="F631" s="11">
        <v>32584.510200000001</v>
      </c>
      <c r="G631" s="11">
        <v>443930.67300000001</v>
      </c>
      <c r="H631" s="12">
        <f t="shared" si="9"/>
        <v>3153628.4126999998</v>
      </c>
    </row>
    <row r="632" spans="1:8" ht="13.8">
      <c r="A632" s="9">
        <v>627</v>
      </c>
      <c r="B632" s="10" t="s">
        <v>119</v>
      </c>
      <c r="C632" s="10" t="s">
        <v>638</v>
      </c>
      <c r="D632" s="11">
        <v>2887983.1184</v>
      </c>
      <c r="E632" s="11">
        <v>220943.97630000001</v>
      </c>
      <c r="F632" s="11">
        <v>37840.336900000002</v>
      </c>
      <c r="G632" s="11">
        <v>515535.94459999999</v>
      </c>
      <c r="H632" s="12">
        <f t="shared" si="9"/>
        <v>3662303.3762000003</v>
      </c>
    </row>
    <row r="633" spans="1:8" ht="13.8">
      <c r="A633" s="9">
        <v>628</v>
      </c>
      <c r="B633" s="10" t="s">
        <v>119</v>
      </c>
      <c r="C633" s="10" t="s">
        <v>640</v>
      </c>
      <c r="D633" s="11">
        <v>2876746.7538000001</v>
      </c>
      <c r="E633" s="11">
        <v>220084.34270000001</v>
      </c>
      <c r="F633" s="11">
        <v>37693.110399999998</v>
      </c>
      <c r="G633" s="11">
        <v>513530.13309999998</v>
      </c>
      <c r="H633" s="12">
        <f t="shared" si="9"/>
        <v>3648054.34</v>
      </c>
    </row>
    <row r="634" spans="1:8" ht="13.8">
      <c r="A634" s="9">
        <v>629</v>
      </c>
      <c r="B634" s="10" t="s">
        <v>119</v>
      </c>
      <c r="C634" s="10" t="s">
        <v>642</v>
      </c>
      <c r="D634" s="11">
        <v>3082095.6817000001</v>
      </c>
      <c r="E634" s="11">
        <v>235794.4791</v>
      </c>
      <c r="F634" s="11">
        <v>40383.733</v>
      </c>
      <c r="G634" s="11">
        <v>550187.11789999995</v>
      </c>
      <c r="H634" s="12">
        <f t="shared" si="9"/>
        <v>3908461.0117000001</v>
      </c>
    </row>
    <row r="635" spans="1:8" ht="13.8">
      <c r="A635" s="9">
        <v>630</v>
      </c>
      <c r="B635" s="10" t="s">
        <v>119</v>
      </c>
      <c r="C635" s="10" t="s">
        <v>644</v>
      </c>
      <c r="D635" s="11">
        <v>3127095.2513000001</v>
      </c>
      <c r="E635" s="11">
        <v>239237.15289999999</v>
      </c>
      <c r="F635" s="11">
        <v>40973.3482</v>
      </c>
      <c r="G635" s="11">
        <v>558220.02350000001</v>
      </c>
      <c r="H635" s="12">
        <f t="shared" si="9"/>
        <v>3965525.7759000002</v>
      </c>
    </row>
    <row r="636" spans="1:8" ht="13.8">
      <c r="A636" s="9">
        <v>631</v>
      </c>
      <c r="B636" s="10" t="s">
        <v>119</v>
      </c>
      <c r="C636" s="10" t="s">
        <v>645</v>
      </c>
      <c r="D636" s="11">
        <v>3214017.3936000001</v>
      </c>
      <c r="E636" s="11">
        <v>245887.0961</v>
      </c>
      <c r="F636" s="11">
        <v>42112.2618</v>
      </c>
      <c r="G636" s="11">
        <v>573736.5577</v>
      </c>
      <c r="H636" s="12">
        <f t="shared" si="9"/>
        <v>4075753.3092</v>
      </c>
    </row>
    <row r="637" spans="1:8" ht="13.8">
      <c r="A637" s="9">
        <v>632</v>
      </c>
      <c r="B637" s="10" t="s">
        <v>119</v>
      </c>
      <c r="C637" s="10" t="s">
        <v>648</v>
      </c>
      <c r="D637" s="11">
        <v>3484445.9153999998</v>
      </c>
      <c r="E637" s="11">
        <v>266576.12040000001</v>
      </c>
      <c r="F637" s="11">
        <v>45655.601900000001</v>
      </c>
      <c r="G637" s="11">
        <v>622010.94770000002</v>
      </c>
      <c r="H637" s="12">
        <f t="shared" si="9"/>
        <v>4418688.5854000002</v>
      </c>
    </row>
    <row r="638" spans="1:8" ht="27.6">
      <c r="A638" s="9">
        <v>633</v>
      </c>
      <c r="B638" s="10" t="s">
        <v>119</v>
      </c>
      <c r="C638" s="10" t="s">
        <v>650</v>
      </c>
      <c r="D638" s="11">
        <v>2564424.3190000001</v>
      </c>
      <c r="E638" s="11">
        <v>196190.24160000001</v>
      </c>
      <c r="F638" s="11">
        <v>33600.847500000003</v>
      </c>
      <c r="G638" s="11">
        <v>457777.23050000001</v>
      </c>
      <c r="H638" s="12">
        <f t="shared" si="9"/>
        <v>3251992.6386000002</v>
      </c>
    </row>
    <row r="639" spans="1:8" ht="13.8">
      <c r="A639" s="9">
        <v>634</v>
      </c>
      <c r="B639" s="10" t="s">
        <v>119</v>
      </c>
      <c r="C639" s="10" t="s">
        <v>652</v>
      </c>
      <c r="D639" s="11">
        <v>3043430.4693999998</v>
      </c>
      <c r="E639" s="11">
        <v>232836.41269999999</v>
      </c>
      <c r="F639" s="11">
        <v>39877.114800000003</v>
      </c>
      <c r="G639" s="11">
        <v>543284.96310000005</v>
      </c>
      <c r="H639" s="12">
        <f t="shared" si="9"/>
        <v>3859428.96</v>
      </c>
    </row>
    <row r="640" spans="1:8" ht="27.6">
      <c r="A640" s="9">
        <v>635</v>
      </c>
      <c r="B640" s="10" t="s">
        <v>119</v>
      </c>
      <c r="C640" s="10" t="s">
        <v>654</v>
      </c>
      <c r="D640" s="11">
        <v>3186331.8492999999</v>
      </c>
      <c r="E640" s="11">
        <v>243769.02480000001</v>
      </c>
      <c r="F640" s="11">
        <v>41749.506800000003</v>
      </c>
      <c r="G640" s="11">
        <v>568794.39119999995</v>
      </c>
      <c r="H640" s="12">
        <f t="shared" si="9"/>
        <v>4040644.7720999997</v>
      </c>
    </row>
    <row r="641" spans="1:8" ht="13.8">
      <c r="A641" s="9">
        <v>636</v>
      </c>
      <c r="B641" s="10" t="s">
        <v>119</v>
      </c>
      <c r="C641" s="10" t="s">
        <v>656</v>
      </c>
      <c r="D641" s="11">
        <v>2304469.2258000001</v>
      </c>
      <c r="E641" s="11">
        <v>176302.48269999999</v>
      </c>
      <c r="F641" s="11">
        <v>30194.737400000002</v>
      </c>
      <c r="G641" s="11">
        <v>411372.45970000001</v>
      </c>
      <c r="H641" s="12">
        <f t="shared" si="9"/>
        <v>2922338.9056000002</v>
      </c>
    </row>
    <row r="642" spans="1:8" ht="13.8">
      <c r="A642" s="9">
        <v>637</v>
      </c>
      <c r="B642" s="10" t="s">
        <v>119</v>
      </c>
      <c r="C642" s="10" t="s">
        <v>658</v>
      </c>
      <c r="D642" s="11">
        <v>2403285.7738000001</v>
      </c>
      <c r="E642" s="11">
        <v>183862.4026</v>
      </c>
      <c r="F642" s="11">
        <v>31489.4997</v>
      </c>
      <c r="G642" s="11">
        <v>429012.27279999998</v>
      </c>
      <c r="H642" s="12">
        <f t="shared" si="9"/>
        <v>3047649.9489000002</v>
      </c>
    </row>
    <row r="643" spans="1:8" ht="13.8">
      <c r="A643" s="9">
        <v>638</v>
      </c>
      <c r="B643" s="10" t="s">
        <v>119</v>
      </c>
      <c r="C643" s="10" t="s">
        <v>660</v>
      </c>
      <c r="D643" s="11">
        <v>2355948.6957999999</v>
      </c>
      <c r="E643" s="11">
        <v>180240.89869999999</v>
      </c>
      <c r="F643" s="11">
        <v>30869.256799999999</v>
      </c>
      <c r="G643" s="11">
        <v>420562.09700000001</v>
      </c>
      <c r="H643" s="12">
        <f t="shared" si="9"/>
        <v>2987620.9482999998</v>
      </c>
    </row>
    <row r="644" spans="1:8" ht="13.8">
      <c r="A644" s="9">
        <v>639</v>
      </c>
      <c r="B644" s="10" t="s">
        <v>119</v>
      </c>
      <c r="C644" s="10" t="s">
        <v>662</v>
      </c>
      <c r="D644" s="11">
        <v>3499205.6897</v>
      </c>
      <c r="E644" s="11">
        <v>267705.31099999999</v>
      </c>
      <c r="F644" s="11">
        <v>45848.994599999998</v>
      </c>
      <c r="G644" s="11">
        <v>624645.72560000001</v>
      </c>
      <c r="H644" s="12">
        <f t="shared" si="9"/>
        <v>4437405.7208999991</v>
      </c>
    </row>
    <row r="645" spans="1:8" ht="13.8">
      <c r="A645" s="9">
        <v>640</v>
      </c>
      <c r="B645" s="10" t="s">
        <v>119</v>
      </c>
      <c r="C645" s="10" t="s">
        <v>664</v>
      </c>
      <c r="D645" s="11">
        <v>2386131.3747999999</v>
      </c>
      <c r="E645" s="11">
        <v>182550.0123</v>
      </c>
      <c r="F645" s="11">
        <v>31264.731</v>
      </c>
      <c r="G645" s="11">
        <v>425950.02870000002</v>
      </c>
      <c r="H645" s="12">
        <f t="shared" si="9"/>
        <v>3025896.1468000002</v>
      </c>
    </row>
    <row r="646" spans="1:8" ht="13.8">
      <c r="A646" s="9">
        <v>641</v>
      </c>
      <c r="B646" s="10" t="s">
        <v>119</v>
      </c>
      <c r="C646" s="10" t="s">
        <v>666</v>
      </c>
      <c r="D646" s="11">
        <v>2503906.1860000002</v>
      </c>
      <c r="E646" s="11">
        <v>191560.32639999999</v>
      </c>
      <c r="F646" s="11">
        <v>32807.897400000002</v>
      </c>
      <c r="G646" s="11">
        <v>446974.09499999997</v>
      </c>
      <c r="H646" s="12">
        <f t="shared" si="9"/>
        <v>3175248.5048000002</v>
      </c>
    </row>
    <row r="647" spans="1:8" ht="13.8">
      <c r="A647" s="9">
        <v>642</v>
      </c>
      <c r="B647" s="10" t="s">
        <v>119</v>
      </c>
      <c r="C647" s="10" t="s">
        <v>668</v>
      </c>
      <c r="D647" s="11">
        <v>3271395.6633000001</v>
      </c>
      <c r="E647" s="11">
        <v>250276.79740000001</v>
      </c>
      <c r="F647" s="11">
        <v>42864.071300000003</v>
      </c>
      <c r="G647" s="11">
        <v>583979.19389999995</v>
      </c>
      <c r="H647" s="12">
        <f t="shared" ref="H647:H710" si="10">D647+E647+F647+G647</f>
        <v>4148515.7259</v>
      </c>
    </row>
    <row r="648" spans="1:8" ht="13.8">
      <c r="A648" s="9">
        <v>643</v>
      </c>
      <c r="B648" s="10" t="s">
        <v>119</v>
      </c>
      <c r="C648" s="10" t="s">
        <v>670</v>
      </c>
      <c r="D648" s="11">
        <v>2828694.6526000001</v>
      </c>
      <c r="E648" s="11">
        <v>216408.13620000001</v>
      </c>
      <c r="F648" s="11">
        <v>37063.498800000001</v>
      </c>
      <c r="G648" s="11">
        <v>504952.31790000002</v>
      </c>
      <c r="H648" s="12">
        <f t="shared" si="10"/>
        <v>3587118.6055000005</v>
      </c>
    </row>
    <row r="649" spans="1:8" ht="13.8">
      <c r="A649" s="9">
        <v>644</v>
      </c>
      <c r="B649" s="10" t="s">
        <v>119</v>
      </c>
      <c r="C649" s="10" t="s">
        <v>672</v>
      </c>
      <c r="D649" s="11">
        <v>2596783.0495000002</v>
      </c>
      <c r="E649" s="11">
        <v>198665.83319999999</v>
      </c>
      <c r="F649" s="11">
        <v>34024.8338</v>
      </c>
      <c r="G649" s="11">
        <v>463553.61070000002</v>
      </c>
      <c r="H649" s="12">
        <f t="shared" si="10"/>
        <v>3293027.3272000002</v>
      </c>
    </row>
    <row r="650" spans="1:8" ht="13.8">
      <c r="A650" s="9">
        <v>645</v>
      </c>
      <c r="B650" s="10" t="s">
        <v>119</v>
      </c>
      <c r="C650" s="10" t="s">
        <v>674</v>
      </c>
      <c r="D650" s="11">
        <v>2344747.0230999999</v>
      </c>
      <c r="E650" s="11">
        <v>179383.91930000001</v>
      </c>
      <c r="F650" s="11">
        <v>30722.484799999998</v>
      </c>
      <c r="G650" s="11">
        <v>418562.47830000002</v>
      </c>
      <c r="H650" s="12">
        <f t="shared" si="10"/>
        <v>2973415.9055000003</v>
      </c>
    </row>
    <row r="651" spans="1:8" ht="13.8">
      <c r="A651" s="9">
        <v>646</v>
      </c>
      <c r="B651" s="10" t="s">
        <v>119</v>
      </c>
      <c r="C651" s="10" t="s">
        <v>676</v>
      </c>
      <c r="D651" s="11">
        <v>2895748.764</v>
      </c>
      <c r="E651" s="11">
        <v>221538.08379999999</v>
      </c>
      <c r="F651" s="11">
        <v>37942.087800000001</v>
      </c>
      <c r="G651" s="11">
        <v>516922.19559999998</v>
      </c>
      <c r="H651" s="12">
        <f t="shared" si="10"/>
        <v>3672151.1311999997</v>
      </c>
    </row>
    <row r="652" spans="1:8" ht="13.8">
      <c r="A652" s="9">
        <v>647</v>
      </c>
      <c r="B652" s="10" t="s">
        <v>119</v>
      </c>
      <c r="C652" s="10" t="s">
        <v>678</v>
      </c>
      <c r="D652" s="11">
        <v>2682229.6538</v>
      </c>
      <c r="E652" s="11">
        <v>205202.891</v>
      </c>
      <c r="F652" s="11">
        <v>35144.413800000002</v>
      </c>
      <c r="G652" s="11">
        <v>478806.74560000002</v>
      </c>
      <c r="H652" s="12">
        <f t="shared" si="10"/>
        <v>3401383.7042</v>
      </c>
    </row>
    <row r="653" spans="1:8" ht="13.8">
      <c r="A653" s="9">
        <v>648</v>
      </c>
      <c r="B653" s="10" t="s">
        <v>119</v>
      </c>
      <c r="C653" s="10" t="s">
        <v>680</v>
      </c>
      <c r="D653" s="11">
        <v>2776781.5030999999</v>
      </c>
      <c r="E653" s="11">
        <v>212436.54180000001</v>
      </c>
      <c r="F653" s="11">
        <v>36383.297100000003</v>
      </c>
      <c r="G653" s="11">
        <v>495685.26419999998</v>
      </c>
      <c r="H653" s="12">
        <f t="shared" si="10"/>
        <v>3521286.6062000003</v>
      </c>
    </row>
    <row r="654" spans="1:8" ht="13.8">
      <c r="A654" s="9">
        <v>649</v>
      </c>
      <c r="B654" s="10" t="s">
        <v>119</v>
      </c>
      <c r="C654" s="10" t="s">
        <v>682</v>
      </c>
      <c r="D654" s="11">
        <v>2377127.4715</v>
      </c>
      <c r="E654" s="11">
        <v>181861.17230000001</v>
      </c>
      <c r="F654" s="11">
        <v>31146.7556</v>
      </c>
      <c r="G654" s="11">
        <v>424342.73550000001</v>
      </c>
      <c r="H654" s="12">
        <f t="shared" si="10"/>
        <v>3014478.1348999999</v>
      </c>
    </row>
    <row r="655" spans="1:8" ht="13.8">
      <c r="A655" s="9">
        <v>650</v>
      </c>
      <c r="B655" s="10" t="s">
        <v>119</v>
      </c>
      <c r="C655" s="10" t="s">
        <v>684</v>
      </c>
      <c r="D655" s="11">
        <v>2175305.7535999999</v>
      </c>
      <c r="E655" s="11">
        <v>166420.88370000001</v>
      </c>
      <c r="F655" s="11">
        <v>28502.348999999998</v>
      </c>
      <c r="G655" s="11">
        <v>388315.39539999998</v>
      </c>
      <c r="H655" s="12">
        <f t="shared" si="10"/>
        <v>2758544.3816999998</v>
      </c>
    </row>
    <row r="656" spans="1:8" ht="13.8">
      <c r="A656" s="9">
        <v>651</v>
      </c>
      <c r="B656" s="10" t="s">
        <v>119</v>
      </c>
      <c r="C656" s="10" t="s">
        <v>686</v>
      </c>
      <c r="D656" s="11">
        <v>2883491.6773000001</v>
      </c>
      <c r="E656" s="11">
        <v>220600.36040000001</v>
      </c>
      <c r="F656" s="11">
        <v>37781.487000000001</v>
      </c>
      <c r="G656" s="11">
        <v>514734.17420000001</v>
      </c>
      <c r="H656" s="12">
        <f t="shared" si="10"/>
        <v>3656607.6989000002</v>
      </c>
    </row>
    <row r="657" spans="1:8" ht="13.8">
      <c r="A657" s="9">
        <v>652</v>
      </c>
      <c r="B657" s="10" t="s">
        <v>119</v>
      </c>
      <c r="C657" s="10" t="s">
        <v>688</v>
      </c>
      <c r="D657" s="11">
        <v>3141644.7752999999</v>
      </c>
      <c r="E657" s="11">
        <v>240350.25839999999</v>
      </c>
      <c r="F657" s="11">
        <v>41163.986100000002</v>
      </c>
      <c r="G657" s="11">
        <v>560817.26950000005</v>
      </c>
      <c r="H657" s="12">
        <f t="shared" si="10"/>
        <v>3983976.2892999998</v>
      </c>
    </row>
    <row r="658" spans="1:8" ht="13.8">
      <c r="A658" s="9">
        <v>653</v>
      </c>
      <c r="B658" s="10" t="s">
        <v>119</v>
      </c>
      <c r="C658" s="10" t="s">
        <v>690</v>
      </c>
      <c r="D658" s="11">
        <v>2406201.2165999999</v>
      </c>
      <c r="E658" s="11">
        <v>184085.4474</v>
      </c>
      <c r="F658" s="11">
        <v>31527.699799999999</v>
      </c>
      <c r="G658" s="11">
        <v>429532.71059999999</v>
      </c>
      <c r="H658" s="12">
        <f t="shared" si="10"/>
        <v>3051347.0743999998</v>
      </c>
    </row>
    <row r="659" spans="1:8" ht="13.8">
      <c r="A659" s="9">
        <v>654</v>
      </c>
      <c r="B659" s="10" t="s">
        <v>119</v>
      </c>
      <c r="C659" s="10" t="s">
        <v>692</v>
      </c>
      <c r="D659" s="11">
        <v>2893735.8190000001</v>
      </c>
      <c r="E659" s="11">
        <v>221384.08429999999</v>
      </c>
      <c r="F659" s="11">
        <v>37915.712800000001</v>
      </c>
      <c r="G659" s="11">
        <v>516562.86330000003</v>
      </c>
      <c r="H659" s="12">
        <f t="shared" si="10"/>
        <v>3669598.4794000001</v>
      </c>
    </row>
    <row r="660" spans="1:8" ht="13.8">
      <c r="A660" s="9">
        <v>655</v>
      </c>
      <c r="B660" s="10" t="s">
        <v>119</v>
      </c>
      <c r="C660" s="10" t="s">
        <v>694</v>
      </c>
      <c r="D660" s="11">
        <v>2443278.5663999999</v>
      </c>
      <c r="E660" s="11">
        <v>186922.035</v>
      </c>
      <c r="F660" s="11">
        <v>32013.512699999999</v>
      </c>
      <c r="G660" s="11">
        <v>436151.41499999998</v>
      </c>
      <c r="H660" s="12">
        <f t="shared" si="10"/>
        <v>3098365.5290999999</v>
      </c>
    </row>
    <row r="661" spans="1:8" ht="13.8">
      <c r="A661" s="9">
        <v>656</v>
      </c>
      <c r="B661" s="10" t="s">
        <v>119</v>
      </c>
      <c r="C661" s="10" t="s">
        <v>696</v>
      </c>
      <c r="D661" s="11">
        <v>2453944.5690000001</v>
      </c>
      <c r="E661" s="11">
        <v>187738.03320000001</v>
      </c>
      <c r="F661" s="11">
        <v>32153.266</v>
      </c>
      <c r="G661" s="11">
        <v>438055.41080000001</v>
      </c>
      <c r="H661" s="12">
        <f t="shared" si="10"/>
        <v>3111891.2790000001</v>
      </c>
    </row>
    <row r="662" spans="1:8" ht="13.8">
      <c r="A662" s="9">
        <v>657</v>
      </c>
      <c r="B662" s="10" t="s">
        <v>119</v>
      </c>
      <c r="C662" s="10" t="s">
        <v>698</v>
      </c>
      <c r="D662" s="11">
        <v>2442028.3798000002</v>
      </c>
      <c r="E662" s="11">
        <v>186826.39</v>
      </c>
      <c r="F662" s="11">
        <v>31997.1319</v>
      </c>
      <c r="G662" s="11">
        <v>435928.24329999997</v>
      </c>
      <c r="H662" s="12">
        <f t="shared" si="10"/>
        <v>3096780.1450000005</v>
      </c>
    </row>
    <row r="663" spans="1:8" ht="13.8">
      <c r="A663" s="9">
        <v>658</v>
      </c>
      <c r="B663" s="10" t="s">
        <v>119</v>
      </c>
      <c r="C663" s="10" t="s">
        <v>700</v>
      </c>
      <c r="D663" s="11">
        <v>2814900.8742999998</v>
      </c>
      <c r="E663" s="11">
        <v>215352.84880000001</v>
      </c>
      <c r="F663" s="11">
        <v>36882.763200000001</v>
      </c>
      <c r="G663" s="11">
        <v>502489.98060000001</v>
      </c>
      <c r="H663" s="12">
        <f t="shared" si="10"/>
        <v>3569626.4668999994</v>
      </c>
    </row>
    <row r="664" spans="1:8" ht="13.8">
      <c r="A664" s="9">
        <v>659</v>
      </c>
      <c r="B664" s="10" t="s">
        <v>120</v>
      </c>
      <c r="C664" s="10" t="s">
        <v>704</v>
      </c>
      <c r="D664" s="11">
        <v>3320419.7396</v>
      </c>
      <c r="E664" s="11">
        <v>254027.36439999999</v>
      </c>
      <c r="F664" s="11">
        <v>43506.418400000002</v>
      </c>
      <c r="G664" s="11">
        <v>592730.51699999999</v>
      </c>
      <c r="H664" s="12">
        <f t="shared" si="10"/>
        <v>4210684.0394000001</v>
      </c>
    </row>
    <row r="665" spans="1:8" ht="13.8">
      <c r="A665" s="9">
        <v>660</v>
      </c>
      <c r="B665" s="10" t="s">
        <v>120</v>
      </c>
      <c r="C665" s="10" t="s">
        <v>299</v>
      </c>
      <c r="D665" s="11">
        <v>3349485.9978</v>
      </c>
      <c r="E665" s="11">
        <v>256251.0667</v>
      </c>
      <c r="F665" s="11">
        <v>43887.2644</v>
      </c>
      <c r="G665" s="11">
        <v>597919.1557</v>
      </c>
      <c r="H665" s="12">
        <f t="shared" si="10"/>
        <v>4247543.4846000001</v>
      </c>
    </row>
    <row r="666" spans="1:8" ht="13.8">
      <c r="A666" s="9">
        <v>661</v>
      </c>
      <c r="B666" s="10" t="s">
        <v>120</v>
      </c>
      <c r="C666" s="10" t="s">
        <v>707</v>
      </c>
      <c r="D666" s="11">
        <v>3334890.2491000001</v>
      </c>
      <c r="E666" s="11">
        <v>255134.42490000001</v>
      </c>
      <c r="F666" s="11">
        <v>43696.020900000003</v>
      </c>
      <c r="G666" s="11">
        <v>595313.6581</v>
      </c>
      <c r="H666" s="12">
        <f t="shared" si="10"/>
        <v>4229034.3530000001</v>
      </c>
    </row>
    <row r="667" spans="1:8" ht="13.8">
      <c r="A667" s="9">
        <v>662</v>
      </c>
      <c r="B667" s="10" t="s">
        <v>120</v>
      </c>
      <c r="C667" s="10" t="s">
        <v>709</v>
      </c>
      <c r="D667" s="11">
        <v>2531823.7212999999</v>
      </c>
      <c r="E667" s="11">
        <v>193696.14610000001</v>
      </c>
      <c r="F667" s="11">
        <v>33173.6921</v>
      </c>
      <c r="G667" s="11">
        <v>451957.67430000001</v>
      </c>
      <c r="H667" s="12">
        <f t="shared" si="10"/>
        <v>3210651.2338</v>
      </c>
    </row>
    <row r="668" spans="1:8" ht="13.8">
      <c r="A668" s="9">
        <v>663</v>
      </c>
      <c r="B668" s="10" t="s">
        <v>120</v>
      </c>
      <c r="C668" s="10" t="s">
        <v>711</v>
      </c>
      <c r="D668" s="11">
        <v>4405027.7394000003</v>
      </c>
      <c r="E668" s="11">
        <v>337004.85920000001</v>
      </c>
      <c r="F668" s="11">
        <v>57717.696799999998</v>
      </c>
      <c r="G668" s="11">
        <v>786344.67150000005</v>
      </c>
      <c r="H668" s="12">
        <f t="shared" si="10"/>
        <v>5586094.9669000003</v>
      </c>
    </row>
    <row r="669" spans="1:8" ht="13.8">
      <c r="A669" s="9">
        <v>664</v>
      </c>
      <c r="B669" s="10" t="s">
        <v>120</v>
      </c>
      <c r="C669" s="10" t="s">
        <v>713</v>
      </c>
      <c r="D669" s="11">
        <v>3809228.2472999999</v>
      </c>
      <c r="E669" s="11">
        <v>291423.46090000001</v>
      </c>
      <c r="F669" s="11">
        <v>49911.122900000002</v>
      </c>
      <c r="G669" s="11">
        <v>679988.07550000004</v>
      </c>
      <c r="H669" s="12">
        <f t="shared" si="10"/>
        <v>4830550.9065999994</v>
      </c>
    </row>
    <row r="670" spans="1:8" ht="13.8">
      <c r="A670" s="9">
        <v>665</v>
      </c>
      <c r="B670" s="10" t="s">
        <v>120</v>
      </c>
      <c r="C670" s="10" t="s">
        <v>715</v>
      </c>
      <c r="D670" s="11">
        <v>3343906.2576000001</v>
      </c>
      <c r="E670" s="11">
        <v>255824.19099999999</v>
      </c>
      <c r="F670" s="11">
        <v>43814.154799999997</v>
      </c>
      <c r="G670" s="11">
        <v>596923.11219999997</v>
      </c>
      <c r="H670" s="12">
        <f t="shared" si="10"/>
        <v>4240467.7156000007</v>
      </c>
    </row>
    <row r="671" spans="1:8" ht="13.8">
      <c r="A671" s="9">
        <v>666</v>
      </c>
      <c r="B671" s="10" t="s">
        <v>120</v>
      </c>
      <c r="C671" s="10" t="s">
        <v>718</v>
      </c>
      <c r="D671" s="11">
        <v>2953208.6406</v>
      </c>
      <c r="E671" s="11">
        <v>225934.02840000001</v>
      </c>
      <c r="F671" s="11">
        <v>38694.966500000002</v>
      </c>
      <c r="G671" s="11">
        <v>527179.39950000006</v>
      </c>
      <c r="H671" s="12">
        <f t="shared" si="10"/>
        <v>3745017.0350000001</v>
      </c>
    </row>
    <row r="672" spans="1:8" ht="13.8">
      <c r="A672" s="9">
        <v>667</v>
      </c>
      <c r="B672" s="10" t="s">
        <v>120</v>
      </c>
      <c r="C672" s="10" t="s">
        <v>720</v>
      </c>
      <c r="D672" s="11">
        <v>3029034.4087</v>
      </c>
      <c r="E672" s="11">
        <v>231735.04800000001</v>
      </c>
      <c r="F672" s="11">
        <v>39688.487800000003</v>
      </c>
      <c r="G672" s="11">
        <v>540715.11190000002</v>
      </c>
      <c r="H672" s="12">
        <f t="shared" si="10"/>
        <v>3841173.0564000001</v>
      </c>
    </row>
    <row r="673" spans="1:8" ht="13.8">
      <c r="A673" s="9">
        <v>668</v>
      </c>
      <c r="B673" s="10" t="s">
        <v>120</v>
      </c>
      <c r="C673" s="10" t="s">
        <v>722</v>
      </c>
      <c r="D673" s="11">
        <v>2873478.1137000001</v>
      </c>
      <c r="E673" s="11">
        <v>219834.27679999999</v>
      </c>
      <c r="F673" s="11">
        <v>37650.282399999996</v>
      </c>
      <c r="G673" s="11">
        <v>512946.6458</v>
      </c>
      <c r="H673" s="12">
        <f t="shared" si="10"/>
        <v>3643909.3187000002</v>
      </c>
    </row>
    <row r="674" spans="1:8" ht="13.8">
      <c r="A674" s="9">
        <v>669</v>
      </c>
      <c r="B674" s="10" t="s">
        <v>120</v>
      </c>
      <c r="C674" s="10" t="s">
        <v>724</v>
      </c>
      <c r="D674" s="11">
        <v>3970082.6822000002</v>
      </c>
      <c r="E674" s="11">
        <v>303729.56420000002</v>
      </c>
      <c r="F674" s="11">
        <v>52018.748099999997</v>
      </c>
      <c r="G674" s="11">
        <v>708702.31640000001</v>
      </c>
      <c r="H674" s="12">
        <f t="shared" si="10"/>
        <v>5034533.3109000009</v>
      </c>
    </row>
    <row r="675" spans="1:8" ht="13.8">
      <c r="A675" s="9">
        <v>670</v>
      </c>
      <c r="B675" s="10" t="s">
        <v>120</v>
      </c>
      <c r="C675" s="10" t="s">
        <v>726</v>
      </c>
      <c r="D675" s="11">
        <v>2672867.4374000002</v>
      </c>
      <c r="E675" s="11">
        <v>204486.6384</v>
      </c>
      <c r="F675" s="11">
        <v>35021.743699999999</v>
      </c>
      <c r="G675" s="11">
        <v>477135.48959999997</v>
      </c>
      <c r="H675" s="12">
        <f t="shared" si="10"/>
        <v>3389511.3091000002</v>
      </c>
    </row>
    <row r="676" spans="1:8" ht="13.8">
      <c r="A676" s="9">
        <v>671</v>
      </c>
      <c r="B676" s="10" t="s">
        <v>120</v>
      </c>
      <c r="C676" s="10" t="s">
        <v>727</v>
      </c>
      <c r="D676" s="11">
        <v>3568329.75</v>
      </c>
      <c r="E676" s="11">
        <v>272993.61920000002</v>
      </c>
      <c r="F676" s="11">
        <v>46754.705499999996</v>
      </c>
      <c r="G676" s="11">
        <v>636985.11140000005</v>
      </c>
      <c r="H676" s="12">
        <f t="shared" si="10"/>
        <v>4525063.1861000005</v>
      </c>
    </row>
    <row r="677" spans="1:8" ht="13.8">
      <c r="A677" s="9">
        <v>672</v>
      </c>
      <c r="B677" s="10" t="s">
        <v>120</v>
      </c>
      <c r="C677" s="10" t="s">
        <v>729</v>
      </c>
      <c r="D677" s="11">
        <v>3563168.7651</v>
      </c>
      <c r="E677" s="11">
        <v>272598.78009999997</v>
      </c>
      <c r="F677" s="11">
        <v>46687.082699999999</v>
      </c>
      <c r="G677" s="11">
        <v>636063.82019999996</v>
      </c>
      <c r="H677" s="12">
        <f t="shared" si="10"/>
        <v>4518518.4481000006</v>
      </c>
    </row>
    <row r="678" spans="1:8" ht="13.8">
      <c r="A678" s="9">
        <v>673</v>
      </c>
      <c r="B678" s="10" t="s">
        <v>120</v>
      </c>
      <c r="C678" s="10" t="s">
        <v>731</v>
      </c>
      <c r="D678" s="11">
        <v>2815887.7176000001</v>
      </c>
      <c r="E678" s="11">
        <v>215428.3469</v>
      </c>
      <c r="F678" s="11">
        <v>36895.693500000001</v>
      </c>
      <c r="G678" s="11">
        <v>502666.14270000003</v>
      </c>
      <c r="H678" s="12">
        <f t="shared" si="10"/>
        <v>3570877.9007000006</v>
      </c>
    </row>
    <row r="679" spans="1:8" ht="13.8">
      <c r="A679" s="9">
        <v>674</v>
      </c>
      <c r="B679" s="10" t="s">
        <v>120</v>
      </c>
      <c r="C679" s="10" t="s">
        <v>733</v>
      </c>
      <c r="D679" s="11">
        <v>3587952.395</v>
      </c>
      <c r="E679" s="11">
        <v>274494.84159999999</v>
      </c>
      <c r="F679" s="11">
        <v>47011.8148</v>
      </c>
      <c r="G679" s="11">
        <v>640487.96380000003</v>
      </c>
      <c r="H679" s="12">
        <f t="shared" si="10"/>
        <v>4549947.0152000003</v>
      </c>
    </row>
    <row r="680" spans="1:8" ht="13.8">
      <c r="A680" s="9">
        <v>675</v>
      </c>
      <c r="B680" s="10" t="s">
        <v>120</v>
      </c>
      <c r="C680" s="10" t="s">
        <v>735</v>
      </c>
      <c r="D680" s="11">
        <v>3812215.3917</v>
      </c>
      <c r="E680" s="11">
        <v>291651.99119999999</v>
      </c>
      <c r="F680" s="11">
        <v>49950.262499999997</v>
      </c>
      <c r="G680" s="11">
        <v>680521.31279999996</v>
      </c>
      <c r="H680" s="12">
        <f t="shared" si="10"/>
        <v>4834338.9582000002</v>
      </c>
    </row>
    <row r="681" spans="1:8" ht="13.8">
      <c r="A681" s="9">
        <v>676</v>
      </c>
      <c r="B681" s="10" t="s">
        <v>121</v>
      </c>
      <c r="C681" s="10" t="s">
        <v>739</v>
      </c>
      <c r="D681" s="11">
        <v>2536482.5685999999</v>
      </c>
      <c r="E681" s="11">
        <v>194052.56940000001</v>
      </c>
      <c r="F681" s="11">
        <v>33234.735500000003</v>
      </c>
      <c r="G681" s="11">
        <v>452789.3285</v>
      </c>
      <c r="H681" s="12">
        <f t="shared" si="10"/>
        <v>3216559.2019999996</v>
      </c>
    </row>
    <row r="682" spans="1:8" ht="13.8">
      <c r="A682" s="9">
        <v>677</v>
      </c>
      <c r="B682" s="10" t="s">
        <v>121</v>
      </c>
      <c r="C682" s="10" t="s">
        <v>742</v>
      </c>
      <c r="D682" s="11">
        <v>3169137.9797999999</v>
      </c>
      <c r="E682" s="11">
        <v>242453.61480000001</v>
      </c>
      <c r="F682" s="11">
        <v>41524.2209</v>
      </c>
      <c r="G682" s="11">
        <v>565725.10120000003</v>
      </c>
      <c r="H682" s="12">
        <f t="shared" si="10"/>
        <v>4018840.9166999999</v>
      </c>
    </row>
    <row r="683" spans="1:8" ht="13.8">
      <c r="A683" s="9">
        <v>678</v>
      </c>
      <c r="B683" s="10" t="s">
        <v>121</v>
      </c>
      <c r="C683" s="10" t="s">
        <v>744</v>
      </c>
      <c r="D683" s="11">
        <v>2919440.8300999999</v>
      </c>
      <c r="E683" s="11">
        <v>223350.63570000001</v>
      </c>
      <c r="F683" s="11">
        <v>38252.517500000002</v>
      </c>
      <c r="G683" s="11">
        <v>521151.48330000002</v>
      </c>
      <c r="H683" s="12">
        <f t="shared" si="10"/>
        <v>3702195.4665999999</v>
      </c>
    </row>
    <row r="684" spans="1:8" ht="13.8">
      <c r="A684" s="9">
        <v>679</v>
      </c>
      <c r="B684" s="10" t="s">
        <v>121</v>
      </c>
      <c r="C684" s="10" t="s">
        <v>746</v>
      </c>
      <c r="D684" s="11">
        <v>3116444.5918999999</v>
      </c>
      <c r="E684" s="11">
        <v>238422.3285</v>
      </c>
      <c r="F684" s="11">
        <v>40833.796000000002</v>
      </c>
      <c r="G684" s="11">
        <v>556318.76659999997</v>
      </c>
      <c r="H684" s="12">
        <f t="shared" si="10"/>
        <v>3952019.483</v>
      </c>
    </row>
    <row r="685" spans="1:8" ht="13.8">
      <c r="A685" s="9">
        <v>680</v>
      </c>
      <c r="B685" s="10" t="s">
        <v>121</v>
      </c>
      <c r="C685" s="10" t="s">
        <v>748</v>
      </c>
      <c r="D685" s="11">
        <v>2892840.2585999998</v>
      </c>
      <c r="E685" s="11">
        <v>221315.5698</v>
      </c>
      <c r="F685" s="11">
        <v>37903.978499999997</v>
      </c>
      <c r="G685" s="11">
        <v>516402.99619999999</v>
      </c>
      <c r="H685" s="12">
        <f t="shared" si="10"/>
        <v>3668462.8031000001</v>
      </c>
    </row>
    <row r="686" spans="1:8" ht="13.8">
      <c r="A686" s="9">
        <v>681</v>
      </c>
      <c r="B686" s="10" t="s">
        <v>121</v>
      </c>
      <c r="C686" s="10" t="s">
        <v>750</v>
      </c>
      <c r="D686" s="11">
        <v>2892356.8698</v>
      </c>
      <c r="E686" s="11">
        <v>221278.5883</v>
      </c>
      <c r="F686" s="11">
        <v>37897.644800000002</v>
      </c>
      <c r="G686" s="11">
        <v>516316.70610000001</v>
      </c>
      <c r="H686" s="12">
        <f t="shared" si="10"/>
        <v>3667849.8089999999</v>
      </c>
    </row>
    <row r="687" spans="1:8" ht="13.8">
      <c r="A687" s="9">
        <v>682</v>
      </c>
      <c r="B687" s="10" t="s">
        <v>121</v>
      </c>
      <c r="C687" s="10" t="s">
        <v>752</v>
      </c>
      <c r="D687" s="11">
        <v>3134653.0153000001</v>
      </c>
      <c r="E687" s="11">
        <v>239815.3566</v>
      </c>
      <c r="F687" s="11">
        <v>41072.375200000002</v>
      </c>
      <c r="G687" s="11">
        <v>559569.16540000006</v>
      </c>
      <c r="H687" s="12">
        <f t="shared" si="10"/>
        <v>3975109.9125000006</v>
      </c>
    </row>
    <row r="688" spans="1:8" ht="13.8">
      <c r="A688" s="9">
        <v>683</v>
      </c>
      <c r="B688" s="10" t="s">
        <v>121</v>
      </c>
      <c r="C688" s="10" t="s">
        <v>754</v>
      </c>
      <c r="D688" s="11">
        <v>3036885.8166999999</v>
      </c>
      <c r="E688" s="11">
        <v>232335.71669999999</v>
      </c>
      <c r="F688" s="11">
        <v>39791.362300000001</v>
      </c>
      <c r="G688" s="11">
        <v>542116.67240000004</v>
      </c>
      <c r="H688" s="12">
        <f t="shared" si="10"/>
        <v>3851129.5681000003</v>
      </c>
    </row>
    <row r="689" spans="1:8" ht="13.8">
      <c r="A689" s="9">
        <v>684</v>
      </c>
      <c r="B689" s="10" t="s">
        <v>121</v>
      </c>
      <c r="C689" s="10" t="s">
        <v>756</v>
      </c>
      <c r="D689" s="11">
        <v>2896662.8385999999</v>
      </c>
      <c r="E689" s="11">
        <v>221608.0147</v>
      </c>
      <c r="F689" s="11">
        <v>37954.064599999998</v>
      </c>
      <c r="G689" s="11">
        <v>517085.3677</v>
      </c>
      <c r="H689" s="12">
        <f t="shared" si="10"/>
        <v>3673310.2856000001</v>
      </c>
    </row>
    <row r="690" spans="1:8" ht="13.8">
      <c r="A690" s="9">
        <v>685</v>
      </c>
      <c r="B690" s="10" t="s">
        <v>121</v>
      </c>
      <c r="C690" s="10" t="s">
        <v>758</v>
      </c>
      <c r="D690" s="11">
        <v>3396803.3870999999</v>
      </c>
      <c r="E690" s="11">
        <v>259871.0644</v>
      </c>
      <c r="F690" s="11">
        <v>44507.249300000003</v>
      </c>
      <c r="G690" s="11">
        <v>606365.81689999998</v>
      </c>
      <c r="H690" s="12">
        <f t="shared" si="10"/>
        <v>4307547.5176999997</v>
      </c>
    </row>
    <row r="691" spans="1:8" ht="13.8">
      <c r="A691" s="9">
        <v>686</v>
      </c>
      <c r="B691" s="10" t="s">
        <v>121</v>
      </c>
      <c r="C691" s="10" t="s">
        <v>760</v>
      </c>
      <c r="D691" s="11">
        <v>3025194.0861</v>
      </c>
      <c r="E691" s="11">
        <v>231441.24559999999</v>
      </c>
      <c r="F691" s="11">
        <v>39638.169199999997</v>
      </c>
      <c r="G691" s="11">
        <v>540029.57319999998</v>
      </c>
      <c r="H691" s="12">
        <f t="shared" si="10"/>
        <v>3836303.0740999999</v>
      </c>
    </row>
    <row r="692" spans="1:8" ht="13.8">
      <c r="A692" s="9">
        <v>687</v>
      </c>
      <c r="B692" s="10" t="s">
        <v>121</v>
      </c>
      <c r="C692" s="10" t="s">
        <v>762</v>
      </c>
      <c r="D692" s="11">
        <v>2895370.2555999998</v>
      </c>
      <c r="E692" s="11">
        <v>221509.1262</v>
      </c>
      <c r="F692" s="11">
        <v>37937.128299999997</v>
      </c>
      <c r="G692" s="11">
        <v>516854.62780000002</v>
      </c>
      <c r="H692" s="12">
        <f t="shared" si="10"/>
        <v>3671671.1378999995</v>
      </c>
    </row>
    <row r="693" spans="1:8" ht="13.8">
      <c r="A693" s="9">
        <v>688</v>
      </c>
      <c r="B693" s="10" t="s">
        <v>121</v>
      </c>
      <c r="C693" s="10" t="s">
        <v>764</v>
      </c>
      <c r="D693" s="11">
        <v>3437307.7486999999</v>
      </c>
      <c r="E693" s="11">
        <v>262969.83409999998</v>
      </c>
      <c r="F693" s="11">
        <v>45037.965300000003</v>
      </c>
      <c r="G693" s="11">
        <v>613596.27960000001</v>
      </c>
      <c r="H693" s="12">
        <f t="shared" si="10"/>
        <v>4358911.8277000003</v>
      </c>
    </row>
    <row r="694" spans="1:8" ht="13.8">
      <c r="A694" s="9">
        <v>689</v>
      </c>
      <c r="B694" s="10" t="s">
        <v>121</v>
      </c>
      <c r="C694" s="10" t="s">
        <v>766</v>
      </c>
      <c r="D694" s="11">
        <v>4209356.1412000004</v>
      </c>
      <c r="E694" s="11">
        <v>322035.08299999998</v>
      </c>
      <c r="F694" s="11">
        <v>55153.873200000002</v>
      </c>
      <c r="G694" s="11">
        <v>751415.19369999995</v>
      </c>
      <c r="H694" s="12">
        <f t="shared" si="10"/>
        <v>5337960.2911</v>
      </c>
    </row>
    <row r="695" spans="1:8" ht="13.8">
      <c r="A695" s="9">
        <v>690</v>
      </c>
      <c r="B695" s="10" t="s">
        <v>121</v>
      </c>
      <c r="C695" s="10" t="s">
        <v>768</v>
      </c>
      <c r="D695" s="11">
        <v>3398395.4112</v>
      </c>
      <c r="E695" s="11">
        <v>259992.8615</v>
      </c>
      <c r="F695" s="11">
        <v>44528.109100000001</v>
      </c>
      <c r="G695" s="11">
        <v>606650.01029999997</v>
      </c>
      <c r="H695" s="12">
        <f t="shared" si="10"/>
        <v>4309566.3920999998</v>
      </c>
    </row>
    <row r="696" spans="1:8" ht="27.6">
      <c r="A696" s="9">
        <v>691</v>
      </c>
      <c r="B696" s="10" t="s">
        <v>121</v>
      </c>
      <c r="C696" s="10" t="s">
        <v>770</v>
      </c>
      <c r="D696" s="11">
        <v>3429278.943</v>
      </c>
      <c r="E696" s="11">
        <v>262355.59360000002</v>
      </c>
      <c r="F696" s="11">
        <v>44932.766300000003</v>
      </c>
      <c r="G696" s="11">
        <v>612163.05169999995</v>
      </c>
      <c r="H696" s="12">
        <f t="shared" si="10"/>
        <v>4348730.3546000002</v>
      </c>
    </row>
    <row r="697" spans="1:8" ht="13.8">
      <c r="A697" s="9">
        <v>692</v>
      </c>
      <c r="B697" s="10" t="s">
        <v>121</v>
      </c>
      <c r="C697" s="10" t="s">
        <v>772</v>
      </c>
      <c r="D697" s="11">
        <v>2356067.8119000001</v>
      </c>
      <c r="E697" s="11">
        <v>180250.0116</v>
      </c>
      <c r="F697" s="11">
        <v>30870.817500000001</v>
      </c>
      <c r="G697" s="11">
        <v>420583.36050000001</v>
      </c>
      <c r="H697" s="12">
        <f t="shared" si="10"/>
        <v>2987772.0014999998</v>
      </c>
    </row>
    <row r="698" spans="1:8" ht="13.8">
      <c r="A698" s="9">
        <v>693</v>
      </c>
      <c r="B698" s="10" t="s">
        <v>121</v>
      </c>
      <c r="C698" s="10" t="s">
        <v>774</v>
      </c>
      <c r="D698" s="11">
        <v>2899151.5063999998</v>
      </c>
      <c r="E698" s="11">
        <v>221798.40919999999</v>
      </c>
      <c r="F698" s="11">
        <v>37986.6728</v>
      </c>
      <c r="G698" s="11">
        <v>517529.62160000001</v>
      </c>
      <c r="H698" s="12">
        <f t="shared" si="10"/>
        <v>3676466.21</v>
      </c>
    </row>
    <row r="699" spans="1:8" ht="13.8">
      <c r="A699" s="9">
        <v>694</v>
      </c>
      <c r="B699" s="10" t="s">
        <v>121</v>
      </c>
      <c r="C699" s="10" t="s">
        <v>776</v>
      </c>
      <c r="D699" s="11">
        <v>2297863.4185000001</v>
      </c>
      <c r="E699" s="11">
        <v>175797.10810000001</v>
      </c>
      <c r="F699" s="11">
        <v>30108.1836</v>
      </c>
      <c r="G699" s="11">
        <v>410193.25229999999</v>
      </c>
      <c r="H699" s="12">
        <f t="shared" si="10"/>
        <v>2913961.9624999999</v>
      </c>
    </row>
    <row r="700" spans="1:8" ht="13.8">
      <c r="A700" s="9">
        <v>695</v>
      </c>
      <c r="B700" s="10" t="s">
        <v>121</v>
      </c>
      <c r="C700" s="10" t="s">
        <v>778</v>
      </c>
      <c r="D700" s="11">
        <v>2485528.5425</v>
      </c>
      <c r="E700" s="11">
        <v>190154.3523</v>
      </c>
      <c r="F700" s="11">
        <v>32567.100900000001</v>
      </c>
      <c r="G700" s="11">
        <v>443693.48869999999</v>
      </c>
      <c r="H700" s="12">
        <f t="shared" si="10"/>
        <v>3151943.4844</v>
      </c>
    </row>
    <row r="701" spans="1:8" ht="13.8">
      <c r="A701" s="9">
        <v>696</v>
      </c>
      <c r="B701" s="10" t="s">
        <v>121</v>
      </c>
      <c r="C701" s="10" t="s">
        <v>780</v>
      </c>
      <c r="D701" s="11">
        <v>2567098.5885999999</v>
      </c>
      <c r="E701" s="11">
        <v>196394.83549999999</v>
      </c>
      <c r="F701" s="11">
        <v>33635.887600000002</v>
      </c>
      <c r="G701" s="11">
        <v>458254.61629999999</v>
      </c>
      <c r="H701" s="12">
        <f t="shared" si="10"/>
        <v>3255383.9279999998</v>
      </c>
    </row>
    <row r="702" spans="1:8" ht="13.8">
      <c r="A702" s="9">
        <v>697</v>
      </c>
      <c r="B702" s="10" t="s">
        <v>121</v>
      </c>
      <c r="C702" s="10" t="s">
        <v>782</v>
      </c>
      <c r="D702" s="11">
        <v>4767435.3938999996</v>
      </c>
      <c r="E702" s="11">
        <v>364730.70970000001</v>
      </c>
      <c r="F702" s="11">
        <v>62466.210599999999</v>
      </c>
      <c r="G702" s="11">
        <v>851038.32270000002</v>
      </c>
      <c r="H702" s="12">
        <f t="shared" si="10"/>
        <v>6045670.6368999993</v>
      </c>
    </row>
    <row r="703" spans="1:8" ht="13.8">
      <c r="A703" s="9">
        <v>698</v>
      </c>
      <c r="B703" s="10" t="s">
        <v>121</v>
      </c>
      <c r="C703" s="10" t="s">
        <v>784</v>
      </c>
      <c r="D703" s="11">
        <v>2821779.1203000001</v>
      </c>
      <c r="E703" s="11">
        <v>215879.0662</v>
      </c>
      <c r="F703" s="11">
        <v>36972.886700000003</v>
      </c>
      <c r="G703" s="11">
        <v>503717.82120000001</v>
      </c>
      <c r="H703" s="12">
        <f t="shared" si="10"/>
        <v>3578348.8944000001</v>
      </c>
    </row>
    <row r="704" spans="1:8" ht="13.8">
      <c r="A704" s="9">
        <v>699</v>
      </c>
      <c r="B704" s="10" t="s">
        <v>122</v>
      </c>
      <c r="C704" s="10" t="s">
        <v>788</v>
      </c>
      <c r="D704" s="11">
        <v>2643761.6412</v>
      </c>
      <c r="E704" s="11">
        <v>202259.91130000001</v>
      </c>
      <c r="F704" s="11">
        <v>34640.379500000003</v>
      </c>
      <c r="G704" s="11">
        <v>471939.79300000001</v>
      </c>
      <c r="H704" s="12">
        <f t="shared" si="10"/>
        <v>3352601.7249999996</v>
      </c>
    </row>
    <row r="705" spans="1:8" ht="13.8">
      <c r="A705" s="9">
        <v>700</v>
      </c>
      <c r="B705" s="10" t="s">
        <v>122</v>
      </c>
      <c r="C705" s="10" t="s">
        <v>790</v>
      </c>
      <c r="D705" s="11">
        <v>3009486.6110999999</v>
      </c>
      <c r="E705" s="11">
        <v>230239.55160000001</v>
      </c>
      <c r="F705" s="11">
        <v>39432.359100000001</v>
      </c>
      <c r="G705" s="11">
        <v>537225.62049999996</v>
      </c>
      <c r="H705" s="12">
        <f t="shared" si="10"/>
        <v>3816384.1422999995</v>
      </c>
    </row>
    <row r="706" spans="1:8" ht="13.8">
      <c r="A706" s="9">
        <v>701</v>
      </c>
      <c r="B706" s="10" t="s">
        <v>122</v>
      </c>
      <c r="C706" s="10" t="s">
        <v>792</v>
      </c>
      <c r="D706" s="11">
        <v>3243222.0890000002</v>
      </c>
      <c r="E706" s="11">
        <v>248121.38949999999</v>
      </c>
      <c r="F706" s="11">
        <v>42494.921799999996</v>
      </c>
      <c r="G706" s="11">
        <v>578949.90890000004</v>
      </c>
      <c r="H706" s="12">
        <f t="shared" si="10"/>
        <v>4112788.3092000005</v>
      </c>
    </row>
    <row r="707" spans="1:8" ht="13.8">
      <c r="A707" s="9">
        <v>702</v>
      </c>
      <c r="B707" s="10" t="s">
        <v>122</v>
      </c>
      <c r="C707" s="10" t="s">
        <v>794</v>
      </c>
      <c r="D707" s="11">
        <v>3521368.3223000001</v>
      </c>
      <c r="E707" s="11">
        <v>269400.8542</v>
      </c>
      <c r="F707" s="11">
        <v>46139.384599999998</v>
      </c>
      <c r="G707" s="11">
        <v>628601.99309999996</v>
      </c>
      <c r="H707" s="12">
        <f t="shared" si="10"/>
        <v>4465510.5542000001</v>
      </c>
    </row>
    <row r="708" spans="1:8" ht="13.8">
      <c r="A708" s="9">
        <v>703</v>
      </c>
      <c r="B708" s="10" t="s">
        <v>122</v>
      </c>
      <c r="C708" s="10" t="s">
        <v>796</v>
      </c>
      <c r="D708" s="11">
        <v>3312568.4893</v>
      </c>
      <c r="E708" s="11">
        <v>253426.7077</v>
      </c>
      <c r="F708" s="11">
        <v>43403.545899999997</v>
      </c>
      <c r="G708" s="11">
        <v>591328.98470000003</v>
      </c>
      <c r="H708" s="12">
        <f t="shared" si="10"/>
        <v>4200727.7275999999</v>
      </c>
    </row>
    <row r="709" spans="1:8" ht="13.8">
      <c r="A709" s="9">
        <v>704</v>
      </c>
      <c r="B709" s="10" t="s">
        <v>122</v>
      </c>
      <c r="C709" s="10" t="s">
        <v>799</v>
      </c>
      <c r="D709" s="11">
        <v>3001562.0035000001</v>
      </c>
      <c r="E709" s="11">
        <v>229633.28279999999</v>
      </c>
      <c r="F709" s="11">
        <v>39328.525500000003</v>
      </c>
      <c r="G709" s="11">
        <v>535810.99309999996</v>
      </c>
      <c r="H709" s="12">
        <f t="shared" si="10"/>
        <v>3806334.8049000003</v>
      </c>
    </row>
    <row r="710" spans="1:8" ht="13.8">
      <c r="A710" s="9">
        <v>705</v>
      </c>
      <c r="B710" s="10" t="s">
        <v>122</v>
      </c>
      <c r="C710" s="10" t="s">
        <v>801</v>
      </c>
      <c r="D710" s="11">
        <v>3428212.1112000002</v>
      </c>
      <c r="E710" s="11">
        <v>262273.97610000003</v>
      </c>
      <c r="F710" s="11">
        <v>44918.788</v>
      </c>
      <c r="G710" s="11">
        <v>611972.61080000002</v>
      </c>
      <c r="H710" s="12">
        <f t="shared" si="10"/>
        <v>4347377.4861000003</v>
      </c>
    </row>
    <row r="711" spans="1:8" ht="13.8">
      <c r="A711" s="9">
        <v>706</v>
      </c>
      <c r="B711" s="10" t="s">
        <v>122</v>
      </c>
      <c r="C711" s="10" t="s">
        <v>803</v>
      </c>
      <c r="D711" s="11">
        <v>2925330.1493000002</v>
      </c>
      <c r="E711" s="11">
        <v>223801.19570000001</v>
      </c>
      <c r="F711" s="11">
        <v>38329.683400000002</v>
      </c>
      <c r="G711" s="11">
        <v>522202.78989999997</v>
      </c>
      <c r="H711" s="12">
        <f t="shared" ref="H711:H774" si="11">D711+E711+F711+G711</f>
        <v>3709663.8183000004</v>
      </c>
    </row>
    <row r="712" spans="1:8" ht="13.8">
      <c r="A712" s="9">
        <v>707</v>
      </c>
      <c r="B712" s="10" t="s">
        <v>122</v>
      </c>
      <c r="C712" s="10" t="s">
        <v>805</v>
      </c>
      <c r="D712" s="11">
        <v>3311255.8352000001</v>
      </c>
      <c r="E712" s="11">
        <v>253326.2837</v>
      </c>
      <c r="F712" s="11">
        <v>43386.346599999997</v>
      </c>
      <c r="G712" s="11">
        <v>591094.66189999995</v>
      </c>
      <c r="H712" s="12">
        <f t="shared" si="11"/>
        <v>4199063.1273999996</v>
      </c>
    </row>
    <row r="713" spans="1:8" ht="13.8">
      <c r="A713" s="9">
        <v>708</v>
      </c>
      <c r="B713" s="10" t="s">
        <v>122</v>
      </c>
      <c r="C713" s="10" t="s">
        <v>807</v>
      </c>
      <c r="D713" s="11">
        <v>2989603.0219999999</v>
      </c>
      <c r="E713" s="11">
        <v>228718.36569999999</v>
      </c>
      <c r="F713" s="11">
        <v>39171.830699999999</v>
      </c>
      <c r="G713" s="11">
        <v>533676.18669999996</v>
      </c>
      <c r="H713" s="12">
        <f t="shared" si="11"/>
        <v>3791169.4050999996</v>
      </c>
    </row>
    <row r="714" spans="1:8" ht="13.8">
      <c r="A714" s="9">
        <v>709</v>
      </c>
      <c r="B714" s="10" t="s">
        <v>122</v>
      </c>
      <c r="C714" s="10" t="s">
        <v>809</v>
      </c>
      <c r="D714" s="11">
        <v>2772280.1620999998</v>
      </c>
      <c r="E714" s="11">
        <v>212092.1685</v>
      </c>
      <c r="F714" s="11">
        <v>36324.3174</v>
      </c>
      <c r="G714" s="11">
        <v>494881.72659999999</v>
      </c>
      <c r="H714" s="12">
        <f t="shared" si="11"/>
        <v>3515578.3746000002</v>
      </c>
    </row>
    <row r="715" spans="1:8" ht="13.8">
      <c r="A715" s="9">
        <v>710</v>
      </c>
      <c r="B715" s="10" t="s">
        <v>122</v>
      </c>
      <c r="C715" s="10" t="s">
        <v>811</v>
      </c>
      <c r="D715" s="11">
        <v>3300736.8341999999</v>
      </c>
      <c r="E715" s="11">
        <v>252521.53169999999</v>
      </c>
      <c r="F715" s="11">
        <v>43248.519399999997</v>
      </c>
      <c r="G715" s="11">
        <v>589216.90740000003</v>
      </c>
      <c r="H715" s="12">
        <f t="shared" si="11"/>
        <v>4185723.7927000001</v>
      </c>
    </row>
    <row r="716" spans="1:8" ht="13.8">
      <c r="A716" s="9">
        <v>711</v>
      </c>
      <c r="B716" s="10" t="s">
        <v>122</v>
      </c>
      <c r="C716" s="10" t="s">
        <v>813</v>
      </c>
      <c r="D716" s="11">
        <v>3463139.0065000001</v>
      </c>
      <c r="E716" s="11">
        <v>264946.04399999999</v>
      </c>
      <c r="F716" s="11">
        <v>45376.424099999997</v>
      </c>
      <c r="G716" s="11">
        <v>618207.43599999999</v>
      </c>
      <c r="H716" s="12">
        <f t="shared" si="11"/>
        <v>4391668.9106000001</v>
      </c>
    </row>
    <row r="717" spans="1:8" ht="13.8">
      <c r="A717" s="9">
        <v>712</v>
      </c>
      <c r="B717" s="10" t="s">
        <v>122</v>
      </c>
      <c r="C717" s="10" t="s">
        <v>815</v>
      </c>
      <c r="D717" s="11">
        <v>3120471.7102999999</v>
      </c>
      <c r="E717" s="11">
        <v>238730.4216</v>
      </c>
      <c r="F717" s="11">
        <v>40886.561999999998</v>
      </c>
      <c r="G717" s="11">
        <v>557037.65040000004</v>
      </c>
      <c r="H717" s="12">
        <f t="shared" si="11"/>
        <v>3957126.3443</v>
      </c>
    </row>
    <row r="718" spans="1:8" ht="13.8">
      <c r="A718" s="9">
        <v>713</v>
      </c>
      <c r="B718" s="10" t="s">
        <v>122</v>
      </c>
      <c r="C718" s="10" t="s">
        <v>817</v>
      </c>
      <c r="D718" s="11">
        <v>2794191.2584000002</v>
      </c>
      <c r="E718" s="11">
        <v>213768.4681</v>
      </c>
      <c r="F718" s="11">
        <v>36611.411599999999</v>
      </c>
      <c r="G718" s="11">
        <v>498793.09220000001</v>
      </c>
      <c r="H718" s="12">
        <f t="shared" si="11"/>
        <v>3543364.2303000004</v>
      </c>
    </row>
    <row r="719" spans="1:8" ht="13.8">
      <c r="A719" s="9">
        <v>714</v>
      </c>
      <c r="B719" s="10" t="s">
        <v>122</v>
      </c>
      <c r="C719" s="10" t="s">
        <v>819</v>
      </c>
      <c r="D719" s="11">
        <v>3105011.2069000001</v>
      </c>
      <c r="E719" s="11">
        <v>237547.62210000001</v>
      </c>
      <c r="F719" s="11">
        <v>40683.9879</v>
      </c>
      <c r="G719" s="11">
        <v>554277.78480000002</v>
      </c>
      <c r="H719" s="12">
        <f t="shared" si="11"/>
        <v>3937520.6017</v>
      </c>
    </row>
    <row r="720" spans="1:8" ht="13.8">
      <c r="A720" s="9">
        <v>715</v>
      </c>
      <c r="B720" s="10" t="s">
        <v>122</v>
      </c>
      <c r="C720" s="10" t="s">
        <v>821</v>
      </c>
      <c r="D720" s="11">
        <v>3079927.3785999999</v>
      </c>
      <c r="E720" s="11">
        <v>235628.59400000001</v>
      </c>
      <c r="F720" s="11">
        <v>40355.322399999997</v>
      </c>
      <c r="G720" s="11">
        <v>549800.05260000005</v>
      </c>
      <c r="H720" s="12">
        <f t="shared" si="11"/>
        <v>3905711.3476</v>
      </c>
    </row>
    <row r="721" spans="1:8" ht="13.8">
      <c r="A721" s="9">
        <v>716</v>
      </c>
      <c r="B721" s="10" t="s">
        <v>122</v>
      </c>
      <c r="C721" s="10" t="s">
        <v>823</v>
      </c>
      <c r="D721" s="11">
        <v>3448645.5406999998</v>
      </c>
      <c r="E721" s="11">
        <v>263837.22730000003</v>
      </c>
      <c r="F721" s="11">
        <v>45186.520799999998</v>
      </c>
      <c r="G721" s="11">
        <v>615620.19700000004</v>
      </c>
      <c r="H721" s="12">
        <f t="shared" si="11"/>
        <v>4373289.4857999999</v>
      </c>
    </row>
    <row r="722" spans="1:8" ht="13.8">
      <c r="A722" s="9">
        <v>717</v>
      </c>
      <c r="B722" s="10" t="s">
        <v>122</v>
      </c>
      <c r="C722" s="10" t="s">
        <v>825</v>
      </c>
      <c r="D722" s="11">
        <v>3179512.2078</v>
      </c>
      <c r="E722" s="11">
        <v>243247.29089999999</v>
      </c>
      <c r="F722" s="11">
        <v>41660.1512</v>
      </c>
      <c r="G722" s="11">
        <v>567577.01210000005</v>
      </c>
      <c r="H722" s="12">
        <f t="shared" si="11"/>
        <v>4031996.662</v>
      </c>
    </row>
    <row r="723" spans="1:8" ht="13.8">
      <c r="A723" s="9">
        <v>718</v>
      </c>
      <c r="B723" s="10" t="s">
        <v>122</v>
      </c>
      <c r="C723" s="10" t="s">
        <v>827</v>
      </c>
      <c r="D723" s="11">
        <v>2893402.5010000002</v>
      </c>
      <c r="E723" s="11">
        <v>221358.5839</v>
      </c>
      <c r="F723" s="11">
        <v>37911.345399999998</v>
      </c>
      <c r="G723" s="11">
        <v>516503.36249999999</v>
      </c>
      <c r="H723" s="12">
        <f t="shared" si="11"/>
        <v>3669175.7927999999</v>
      </c>
    </row>
    <row r="724" spans="1:8" ht="13.8">
      <c r="A724" s="9">
        <v>719</v>
      </c>
      <c r="B724" s="10" t="s">
        <v>122</v>
      </c>
      <c r="C724" s="10" t="s">
        <v>829</v>
      </c>
      <c r="D724" s="11">
        <v>2982652.8015000001</v>
      </c>
      <c r="E724" s="11">
        <v>228186.64189999999</v>
      </c>
      <c r="F724" s="11">
        <v>39080.7641</v>
      </c>
      <c r="G724" s="11">
        <v>532435.49780000001</v>
      </c>
      <c r="H724" s="12">
        <f t="shared" si="11"/>
        <v>3782355.7053</v>
      </c>
    </row>
    <row r="725" spans="1:8" ht="13.8">
      <c r="A725" s="9">
        <v>720</v>
      </c>
      <c r="B725" s="10" t="s">
        <v>122</v>
      </c>
      <c r="C725" s="10" t="s">
        <v>831</v>
      </c>
      <c r="D725" s="11">
        <v>2869775.4544000002</v>
      </c>
      <c r="E725" s="11">
        <v>219551.00630000001</v>
      </c>
      <c r="F725" s="11">
        <v>37601.767599999999</v>
      </c>
      <c r="G725" s="11">
        <v>512285.6814</v>
      </c>
      <c r="H725" s="12">
        <f t="shared" si="11"/>
        <v>3639213.9097000002</v>
      </c>
    </row>
    <row r="726" spans="1:8" ht="13.8">
      <c r="A726" s="9">
        <v>721</v>
      </c>
      <c r="B726" s="10" t="s">
        <v>122</v>
      </c>
      <c r="C726" s="10" t="s">
        <v>833</v>
      </c>
      <c r="D726" s="11">
        <v>2690413.8568000002</v>
      </c>
      <c r="E726" s="11">
        <v>205829.02009999999</v>
      </c>
      <c r="F726" s="11">
        <v>35251.6489</v>
      </c>
      <c r="G726" s="11">
        <v>480267.71350000001</v>
      </c>
      <c r="H726" s="12">
        <f t="shared" si="11"/>
        <v>3411762.2393</v>
      </c>
    </row>
    <row r="727" spans="1:8" ht="13.8">
      <c r="A727" s="9">
        <v>722</v>
      </c>
      <c r="B727" s="10" t="s">
        <v>123</v>
      </c>
      <c r="C727" s="10" t="s">
        <v>837</v>
      </c>
      <c r="D727" s="11">
        <v>2670430.7625000002</v>
      </c>
      <c r="E727" s="11">
        <v>204300.22159999999</v>
      </c>
      <c r="F727" s="11">
        <v>34989.816700000003</v>
      </c>
      <c r="G727" s="11">
        <v>476700.51699999999</v>
      </c>
      <c r="H727" s="12">
        <f t="shared" si="11"/>
        <v>3386421.3177999998</v>
      </c>
    </row>
    <row r="728" spans="1:8" ht="13.8">
      <c r="A728" s="9">
        <v>723</v>
      </c>
      <c r="B728" s="10" t="s">
        <v>123</v>
      </c>
      <c r="C728" s="10" t="s">
        <v>839</v>
      </c>
      <c r="D728" s="11">
        <v>4569722.0044</v>
      </c>
      <c r="E728" s="11">
        <v>349604.72710000002</v>
      </c>
      <c r="F728" s="11">
        <v>59875.634100000003</v>
      </c>
      <c r="G728" s="11">
        <v>815744.36329999997</v>
      </c>
      <c r="H728" s="12">
        <f t="shared" si="11"/>
        <v>5794946.7289000005</v>
      </c>
    </row>
    <row r="729" spans="1:8" ht="13.8">
      <c r="A729" s="9">
        <v>724</v>
      </c>
      <c r="B729" s="10" t="s">
        <v>123</v>
      </c>
      <c r="C729" s="10" t="s">
        <v>841</v>
      </c>
      <c r="D729" s="11">
        <v>3138558.4331999999</v>
      </c>
      <c r="E729" s="11">
        <v>240114.139</v>
      </c>
      <c r="F729" s="11">
        <v>41123.546699999999</v>
      </c>
      <c r="G729" s="11">
        <v>560266.32429999998</v>
      </c>
      <c r="H729" s="12">
        <f t="shared" si="11"/>
        <v>3980062.4431999996</v>
      </c>
    </row>
    <row r="730" spans="1:8" ht="13.8">
      <c r="A730" s="9">
        <v>725</v>
      </c>
      <c r="B730" s="10" t="s">
        <v>123</v>
      </c>
      <c r="C730" s="10" t="s">
        <v>843</v>
      </c>
      <c r="D730" s="11">
        <v>3747457.5388000002</v>
      </c>
      <c r="E730" s="11">
        <v>286697.71789999999</v>
      </c>
      <c r="F730" s="11">
        <v>49101.760699999999</v>
      </c>
      <c r="G730" s="11">
        <v>668961.34180000005</v>
      </c>
      <c r="H730" s="12">
        <f t="shared" si="11"/>
        <v>4752218.3592000008</v>
      </c>
    </row>
    <row r="731" spans="1:8" ht="13.8">
      <c r="A731" s="9">
        <v>726</v>
      </c>
      <c r="B731" s="10" t="s">
        <v>123</v>
      </c>
      <c r="C731" s="10" t="s">
        <v>845</v>
      </c>
      <c r="D731" s="11">
        <v>4048548.7644000002</v>
      </c>
      <c r="E731" s="11">
        <v>309732.57990000001</v>
      </c>
      <c r="F731" s="11">
        <v>53046.864600000001</v>
      </c>
      <c r="G731" s="11">
        <v>722709.35320000001</v>
      </c>
      <c r="H731" s="12">
        <f t="shared" si="11"/>
        <v>5134037.5620999997</v>
      </c>
    </row>
    <row r="732" spans="1:8" ht="13.8">
      <c r="A732" s="9">
        <v>727</v>
      </c>
      <c r="B732" s="10" t="s">
        <v>123</v>
      </c>
      <c r="C732" s="10" t="s">
        <v>847</v>
      </c>
      <c r="D732" s="11">
        <v>2804634.0639</v>
      </c>
      <c r="E732" s="11">
        <v>214567.39069999999</v>
      </c>
      <c r="F732" s="11">
        <v>36748.240400000002</v>
      </c>
      <c r="G732" s="11">
        <v>500657.24489999999</v>
      </c>
      <c r="H732" s="12">
        <f t="shared" si="11"/>
        <v>3556606.9398999996</v>
      </c>
    </row>
    <row r="733" spans="1:8" ht="13.8">
      <c r="A733" s="9">
        <v>728</v>
      </c>
      <c r="B733" s="10" t="s">
        <v>123</v>
      </c>
      <c r="C733" s="10" t="s">
        <v>849</v>
      </c>
      <c r="D733" s="11">
        <v>2697575.8668999998</v>
      </c>
      <c r="E733" s="11">
        <v>206376.94680000001</v>
      </c>
      <c r="F733" s="11">
        <v>35345.4905</v>
      </c>
      <c r="G733" s="11">
        <v>481546.20909999998</v>
      </c>
      <c r="H733" s="12">
        <f t="shared" si="11"/>
        <v>3420844.5132999998</v>
      </c>
    </row>
    <row r="734" spans="1:8" ht="13.8">
      <c r="A734" s="9">
        <v>729</v>
      </c>
      <c r="B734" s="10" t="s">
        <v>123</v>
      </c>
      <c r="C734" s="10" t="s">
        <v>851</v>
      </c>
      <c r="D734" s="11">
        <v>4187006.6628999999</v>
      </c>
      <c r="E734" s="11">
        <v>320325.24530000001</v>
      </c>
      <c r="F734" s="11">
        <v>54861.035000000003</v>
      </c>
      <c r="G734" s="11">
        <v>747425.5723</v>
      </c>
      <c r="H734" s="12">
        <f t="shared" si="11"/>
        <v>5309618.5154999997</v>
      </c>
    </row>
    <row r="735" spans="1:8" ht="13.8">
      <c r="A735" s="9">
        <v>730</v>
      </c>
      <c r="B735" s="10" t="s">
        <v>123</v>
      </c>
      <c r="C735" s="10" t="s">
        <v>853</v>
      </c>
      <c r="D735" s="11">
        <v>2980475.7883000001</v>
      </c>
      <c r="E735" s="11">
        <v>228020.09039999999</v>
      </c>
      <c r="F735" s="11">
        <v>39052.239399999999</v>
      </c>
      <c r="G735" s="11">
        <v>532046.87769999995</v>
      </c>
      <c r="H735" s="12">
        <f t="shared" si="11"/>
        <v>3779594.9958000001</v>
      </c>
    </row>
    <row r="736" spans="1:8" ht="13.8">
      <c r="A736" s="9">
        <v>731</v>
      </c>
      <c r="B736" s="10" t="s">
        <v>123</v>
      </c>
      <c r="C736" s="10" t="s">
        <v>856</v>
      </c>
      <c r="D736" s="11">
        <v>2751866.4857000001</v>
      </c>
      <c r="E736" s="11">
        <v>210530.42850000001</v>
      </c>
      <c r="F736" s="11">
        <v>36056.843399999998</v>
      </c>
      <c r="G736" s="11">
        <v>491237.66649999999</v>
      </c>
      <c r="H736" s="12">
        <f t="shared" si="11"/>
        <v>3489691.4240999999</v>
      </c>
    </row>
    <row r="737" spans="1:8" ht="13.8">
      <c r="A737" s="9">
        <v>732</v>
      </c>
      <c r="B737" s="10" t="s">
        <v>123</v>
      </c>
      <c r="C737" s="10" t="s">
        <v>858</v>
      </c>
      <c r="D737" s="11">
        <v>4106659.9561999999</v>
      </c>
      <c r="E737" s="11">
        <v>314178.35310000001</v>
      </c>
      <c r="F737" s="11">
        <v>53808.277300000002</v>
      </c>
      <c r="G737" s="11">
        <v>733082.82380000001</v>
      </c>
      <c r="H737" s="12">
        <f t="shared" si="11"/>
        <v>5207729.4104000004</v>
      </c>
    </row>
    <row r="738" spans="1:8" ht="13.8">
      <c r="A738" s="9">
        <v>733</v>
      </c>
      <c r="B738" s="10" t="s">
        <v>123</v>
      </c>
      <c r="C738" s="10" t="s">
        <v>860</v>
      </c>
      <c r="D738" s="11">
        <v>3250554.1225999999</v>
      </c>
      <c r="E738" s="11">
        <v>248682.32380000001</v>
      </c>
      <c r="F738" s="11">
        <v>42590.991099999999</v>
      </c>
      <c r="G738" s="11">
        <v>580258.75540000002</v>
      </c>
      <c r="H738" s="12">
        <f t="shared" si="11"/>
        <v>4122086.1929000001</v>
      </c>
    </row>
    <row r="739" spans="1:8" ht="13.8">
      <c r="A739" s="9">
        <v>734</v>
      </c>
      <c r="B739" s="10" t="s">
        <v>123</v>
      </c>
      <c r="C739" s="10" t="s">
        <v>862</v>
      </c>
      <c r="D739" s="11">
        <v>2793807.9008999998</v>
      </c>
      <c r="E739" s="11">
        <v>213739.13949999999</v>
      </c>
      <c r="F739" s="11">
        <v>36606.388599999998</v>
      </c>
      <c r="G739" s="11">
        <v>498724.65879999998</v>
      </c>
      <c r="H739" s="12">
        <f t="shared" si="11"/>
        <v>3542878.0877999999</v>
      </c>
    </row>
    <row r="740" spans="1:8" ht="13.8">
      <c r="A740" s="9">
        <v>735</v>
      </c>
      <c r="B740" s="10" t="s">
        <v>123</v>
      </c>
      <c r="C740" s="10" t="s">
        <v>864</v>
      </c>
      <c r="D740" s="11">
        <v>4001733.0340999998</v>
      </c>
      <c r="E740" s="11">
        <v>306150.96149999998</v>
      </c>
      <c r="F740" s="11">
        <v>52433.452700000002</v>
      </c>
      <c r="G740" s="11">
        <v>714352.24349999998</v>
      </c>
      <c r="H740" s="12">
        <f t="shared" si="11"/>
        <v>5074669.6918000001</v>
      </c>
    </row>
    <row r="741" spans="1:8" ht="13.8">
      <c r="A741" s="9">
        <v>736</v>
      </c>
      <c r="B741" s="10" t="s">
        <v>123</v>
      </c>
      <c r="C741" s="10" t="s">
        <v>866</v>
      </c>
      <c r="D741" s="11">
        <v>2652802.0304999999</v>
      </c>
      <c r="E741" s="11">
        <v>202951.54259999999</v>
      </c>
      <c r="F741" s="11">
        <v>34758.832900000001</v>
      </c>
      <c r="G741" s="11">
        <v>473553.59940000001</v>
      </c>
      <c r="H741" s="12">
        <f t="shared" si="11"/>
        <v>3364066.0053999997</v>
      </c>
    </row>
    <row r="742" spans="1:8" ht="13.8">
      <c r="A742" s="9">
        <v>737</v>
      </c>
      <c r="B742" s="10" t="s">
        <v>123</v>
      </c>
      <c r="C742" s="10" t="s">
        <v>868</v>
      </c>
      <c r="D742" s="11">
        <v>2877758.7889</v>
      </c>
      <c r="E742" s="11">
        <v>220161.76809999999</v>
      </c>
      <c r="F742" s="11">
        <v>37706.370799999997</v>
      </c>
      <c r="G742" s="11">
        <v>513710.79220000003</v>
      </c>
      <c r="H742" s="12">
        <f t="shared" si="11"/>
        <v>3649337.72</v>
      </c>
    </row>
    <row r="743" spans="1:8" ht="13.8">
      <c r="A743" s="9">
        <v>738</v>
      </c>
      <c r="B743" s="10" t="s">
        <v>124</v>
      </c>
      <c r="C743" s="10" t="s">
        <v>872</v>
      </c>
      <c r="D743" s="11">
        <v>2973992.5795999998</v>
      </c>
      <c r="E743" s="11">
        <v>227524.09520000001</v>
      </c>
      <c r="F743" s="11">
        <v>38967.291899999997</v>
      </c>
      <c r="G743" s="11">
        <v>530889.55539999995</v>
      </c>
      <c r="H743" s="12">
        <f t="shared" si="11"/>
        <v>3771373.5220999997</v>
      </c>
    </row>
    <row r="744" spans="1:8" ht="13.8">
      <c r="A744" s="9">
        <v>739</v>
      </c>
      <c r="B744" s="10" t="s">
        <v>124</v>
      </c>
      <c r="C744" s="10" t="s">
        <v>874</v>
      </c>
      <c r="D744" s="11">
        <v>3291017.2245</v>
      </c>
      <c r="E744" s="11">
        <v>251777.9369</v>
      </c>
      <c r="F744" s="11">
        <v>43121.166400000002</v>
      </c>
      <c r="G744" s="11">
        <v>587481.85290000006</v>
      </c>
      <c r="H744" s="12">
        <f t="shared" si="11"/>
        <v>4173398.1807000004</v>
      </c>
    </row>
    <row r="745" spans="1:8" ht="13.8">
      <c r="A745" s="9">
        <v>740</v>
      </c>
      <c r="B745" s="10" t="s">
        <v>124</v>
      </c>
      <c r="C745" s="10" t="s">
        <v>876</v>
      </c>
      <c r="D745" s="11">
        <v>2755535.4933000002</v>
      </c>
      <c r="E745" s="11">
        <v>210811.12450000001</v>
      </c>
      <c r="F745" s="11">
        <v>36104.917300000001</v>
      </c>
      <c r="G745" s="11">
        <v>491892.6237</v>
      </c>
      <c r="H745" s="12">
        <f t="shared" si="11"/>
        <v>3494344.1587999999</v>
      </c>
    </row>
    <row r="746" spans="1:8" ht="13.8">
      <c r="A746" s="9">
        <v>741</v>
      </c>
      <c r="B746" s="10" t="s">
        <v>124</v>
      </c>
      <c r="C746" s="10" t="s">
        <v>878</v>
      </c>
      <c r="D746" s="11">
        <v>3085195.1351999999</v>
      </c>
      <c r="E746" s="11">
        <v>236031.60159999999</v>
      </c>
      <c r="F746" s="11">
        <v>40424.344100000002</v>
      </c>
      <c r="G746" s="11">
        <v>550740.40359999996</v>
      </c>
      <c r="H746" s="12">
        <f t="shared" si="11"/>
        <v>3912391.4844999998</v>
      </c>
    </row>
    <row r="747" spans="1:8" ht="13.8">
      <c r="A747" s="9">
        <v>742</v>
      </c>
      <c r="B747" s="10" t="s">
        <v>124</v>
      </c>
      <c r="C747" s="10" t="s">
        <v>880</v>
      </c>
      <c r="D747" s="11">
        <v>4327222.1958999997</v>
      </c>
      <c r="E747" s="11">
        <v>331052.37770000001</v>
      </c>
      <c r="F747" s="11">
        <v>56698.235099999998</v>
      </c>
      <c r="G747" s="11">
        <v>772455.54799999995</v>
      </c>
      <c r="H747" s="12">
        <f t="shared" si="11"/>
        <v>5487428.3566999994</v>
      </c>
    </row>
    <row r="748" spans="1:8" ht="13.8">
      <c r="A748" s="9">
        <v>743</v>
      </c>
      <c r="B748" s="10" t="s">
        <v>124</v>
      </c>
      <c r="C748" s="10" t="s">
        <v>882</v>
      </c>
      <c r="D748" s="11">
        <v>3586149.5756999999</v>
      </c>
      <c r="E748" s="11">
        <v>274356.91769999999</v>
      </c>
      <c r="F748" s="11">
        <v>46988.192999999999</v>
      </c>
      <c r="G748" s="11">
        <v>640166.14130000002</v>
      </c>
      <c r="H748" s="12">
        <f t="shared" si="11"/>
        <v>4547660.8277000003</v>
      </c>
    </row>
    <row r="749" spans="1:8" ht="13.8">
      <c r="A749" s="9">
        <v>744</v>
      </c>
      <c r="B749" s="10" t="s">
        <v>124</v>
      </c>
      <c r="C749" s="10" t="s">
        <v>884</v>
      </c>
      <c r="D749" s="11">
        <v>3301660.9659000002</v>
      </c>
      <c r="E749" s="11">
        <v>252592.23209999999</v>
      </c>
      <c r="F749" s="11">
        <v>43260.627999999997</v>
      </c>
      <c r="G749" s="11">
        <v>589381.87479999999</v>
      </c>
      <c r="H749" s="12">
        <f t="shared" si="11"/>
        <v>4186895.7008000002</v>
      </c>
    </row>
    <row r="750" spans="1:8" ht="13.8">
      <c r="A750" s="9">
        <v>745</v>
      </c>
      <c r="B750" s="10" t="s">
        <v>124</v>
      </c>
      <c r="C750" s="10" t="s">
        <v>886</v>
      </c>
      <c r="D750" s="11">
        <v>2868466.1644000001</v>
      </c>
      <c r="E750" s="11">
        <v>219450.83960000001</v>
      </c>
      <c r="F750" s="11">
        <v>37584.612399999998</v>
      </c>
      <c r="G750" s="11">
        <v>512051.95909999998</v>
      </c>
      <c r="H750" s="12">
        <f t="shared" si="11"/>
        <v>3637553.5755000003</v>
      </c>
    </row>
    <row r="751" spans="1:8" ht="13.8">
      <c r="A751" s="9">
        <v>746</v>
      </c>
      <c r="B751" s="10" t="s">
        <v>124</v>
      </c>
      <c r="C751" s="10" t="s">
        <v>888</v>
      </c>
      <c r="D751" s="11">
        <v>3783047.8912999998</v>
      </c>
      <c r="E751" s="11">
        <v>289420.54340000002</v>
      </c>
      <c r="F751" s="11">
        <v>49568.089899999999</v>
      </c>
      <c r="G751" s="11">
        <v>675314.60129999998</v>
      </c>
      <c r="H751" s="12">
        <f t="shared" si="11"/>
        <v>4797351.1258999994</v>
      </c>
    </row>
    <row r="752" spans="1:8" ht="13.8">
      <c r="A752" s="9">
        <v>747</v>
      </c>
      <c r="B752" s="10" t="s">
        <v>124</v>
      </c>
      <c r="C752" s="10" t="s">
        <v>890</v>
      </c>
      <c r="D752" s="11">
        <v>2668011.8946000002</v>
      </c>
      <c r="E752" s="11">
        <v>204115.16709999999</v>
      </c>
      <c r="F752" s="11">
        <v>34958.123</v>
      </c>
      <c r="G752" s="11">
        <v>476268.7231</v>
      </c>
      <c r="H752" s="12">
        <f t="shared" si="11"/>
        <v>3383353.9078000006</v>
      </c>
    </row>
    <row r="753" spans="1:8" ht="13.8">
      <c r="A753" s="9">
        <v>748</v>
      </c>
      <c r="B753" s="10" t="s">
        <v>124</v>
      </c>
      <c r="C753" s="10" t="s">
        <v>892</v>
      </c>
      <c r="D753" s="11">
        <v>2555531.1993999998</v>
      </c>
      <c r="E753" s="11">
        <v>195509.87710000001</v>
      </c>
      <c r="F753" s="11">
        <v>33484.323700000001</v>
      </c>
      <c r="G753" s="11">
        <v>456189.7133</v>
      </c>
      <c r="H753" s="12">
        <f t="shared" si="11"/>
        <v>3240715.1135</v>
      </c>
    </row>
    <row r="754" spans="1:8" ht="13.8">
      <c r="A754" s="9">
        <v>749</v>
      </c>
      <c r="B754" s="10" t="s">
        <v>124</v>
      </c>
      <c r="C754" s="10" t="s">
        <v>894</v>
      </c>
      <c r="D754" s="11">
        <v>2739920.2544999998</v>
      </c>
      <c r="E754" s="11">
        <v>209616.48689999999</v>
      </c>
      <c r="F754" s="11">
        <v>35900.315699999999</v>
      </c>
      <c r="G754" s="11">
        <v>489105.13620000001</v>
      </c>
      <c r="H754" s="12">
        <f t="shared" si="11"/>
        <v>3474542.1932999999</v>
      </c>
    </row>
    <row r="755" spans="1:8" ht="13.8">
      <c r="A755" s="9">
        <v>750</v>
      </c>
      <c r="B755" s="10" t="s">
        <v>124</v>
      </c>
      <c r="C755" s="10" t="s">
        <v>896</v>
      </c>
      <c r="D755" s="11">
        <v>2979987.3358</v>
      </c>
      <c r="E755" s="11">
        <v>227982.72159999999</v>
      </c>
      <c r="F755" s="11">
        <v>39045.8393</v>
      </c>
      <c r="G755" s="11">
        <v>531959.68359999999</v>
      </c>
      <c r="H755" s="12">
        <f t="shared" si="11"/>
        <v>3778975.5803</v>
      </c>
    </row>
    <row r="756" spans="1:8" ht="13.8">
      <c r="A756" s="9">
        <v>751</v>
      </c>
      <c r="B756" s="10" t="s">
        <v>124</v>
      </c>
      <c r="C756" s="10" t="s">
        <v>898</v>
      </c>
      <c r="D756" s="11">
        <v>3279137.0636999998</v>
      </c>
      <c r="E756" s="11">
        <v>250869.05009999999</v>
      </c>
      <c r="F756" s="11">
        <v>42965.504399999998</v>
      </c>
      <c r="G756" s="11">
        <v>585361.11679999996</v>
      </c>
      <c r="H756" s="12">
        <f t="shared" si="11"/>
        <v>4158332.7349999999</v>
      </c>
    </row>
    <row r="757" spans="1:8" ht="13.8">
      <c r="A757" s="9">
        <v>752</v>
      </c>
      <c r="B757" s="10" t="s">
        <v>124</v>
      </c>
      <c r="C757" s="10" t="s">
        <v>900</v>
      </c>
      <c r="D757" s="11">
        <v>3041366.83</v>
      </c>
      <c r="E757" s="11">
        <v>232678.5349</v>
      </c>
      <c r="F757" s="11">
        <v>39850.075599999996</v>
      </c>
      <c r="G757" s="11">
        <v>542916.58129999996</v>
      </c>
      <c r="H757" s="12">
        <f t="shared" si="11"/>
        <v>3856812.0218000002</v>
      </c>
    </row>
    <row r="758" spans="1:8" ht="13.8">
      <c r="A758" s="9">
        <v>753</v>
      </c>
      <c r="B758" s="10" t="s">
        <v>124</v>
      </c>
      <c r="C758" s="10" t="s">
        <v>902</v>
      </c>
      <c r="D758" s="11">
        <v>3169625.5063999998</v>
      </c>
      <c r="E758" s="11">
        <v>242490.91279999999</v>
      </c>
      <c r="F758" s="11">
        <v>41530.608800000002</v>
      </c>
      <c r="G758" s="11">
        <v>565812.12990000006</v>
      </c>
      <c r="H758" s="12">
        <f t="shared" si="11"/>
        <v>4019459.1579</v>
      </c>
    </row>
    <row r="759" spans="1:8" ht="13.8">
      <c r="A759" s="9">
        <v>754</v>
      </c>
      <c r="B759" s="10" t="s">
        <v>124</v>
      </c>
      <c r="C759" s="10" t="s">
        <v>904</v>
      </c>
      <c r="D759" s="11">
        <v>3162093.3673</v>
      </c>
      <c r="E759" s="11">
        <v>241914.66959999999</v>
      </c>
      <c r="F759" s="11">
        <v>41431.917600000001</v>
      </c>
      <c r="G759" s="11">
        <v>564467.56240000005</v>
      </c>
      <c r="H759" s="12">
        <f t="shared" si="11"/>
        <v>4009907.5169000002</v>
      </c>
    </row>
    <row r="760" spans="1:8" ht="13.8">
      <c r="A760" s="9">
        <v>755</v>
      </c>
      <c r="B760" s="10" t="s">
        <v>125</v>
      </c>
      <c r="C760" s="10" t="s">
        <v>908</v>
      </c>
      <c r="D760" s="11">
        <v>2976384.9586999998</v>
      </c>
      <c r="E760" s="11">
        <v>227707.1232</v>
      </c>
      <c r="F760" s="11">
        <v>38998.638500000001</v>
      </c>
      <c r="G760" s="11">
        <v>531316.62069999997</v>
      </c>
      <c r="H760" s="12">
        <f t="shared" si="11"/>
        <v>3774407.3410999994</v>
      </c>
    </row>
    <row r="761" spans="1:8" ht="13.8">
      <c r="A761" s="9">
        <v>756</v>
      </c>
      <c r="B761" s="10" t="s">
        <v>125</v>
      </c>
      <c r="C761" s="10" t="s">
        <v>910</v>
      </c>
      <c r="D761" s="11">
        <v>2881884.5384</v>
      </c>
      <c r="E761" s="11">
        <v>220477.4069</v>
      </c>
      <c r="F761" s="11">
        <v>37760.429199999999</v>
      </c>
      <c r="G761" s="11">
        <v>514447.28269999998</v>
      </c>
      <c r="H761" s="12">
        <f t="shared" si="11"/>
        <v>3654569.6571999998</v>
      </c>
    </row>
    <row r="762" spans="1:8" ht="13.8">
      <c r="A762" s="9">
        <v>757</v>
      </c>
      <c r="B762" s="10" t="s">
        <v>125</v>
      </c>
      <c r="C762" s="10" t="s">
        <v>912</v>
      </c>
      <c r="D762" s="11">
        <v>3401095.8006000002</v>
      </c>
      <c r="E762" s="11">
        <v>260199.45370000001</v>
      </c>
      <c r="F762" s="11">
        <v>44563.491499999996</v>
      </c>
      <c r="G762" s="11">
        <v>607132.05870000005</v>
      </c>
      <c r="H762" s="12">
        <f t="shared" si="11"/>
        <v>4312990.8045000006</v>
      </c>
    </row>
    <row r="763" spans="1:8" ht="13.8">
      <c r="A763" s="9">
        <v>758</v>
      </c>
      <c r="B763" s="10" t="s">
        <v>125</v>
      </c>
      <c r="C763" s="10" t="s">
        <v>914</v>
      </c>
      <c r="D763" s="11">
        <v>3753817.5452999999</v>
      </c>
      <c r="E763" s="11">
        <v>287184.28759999998</v>
      </c>
      <c r="F763" s="11">
        <v>49185.0939</v>
      </c>
      <c r="G763" s="11">
        <v>670096.67119999998</v>
      </c>
      <c r="H763" s="12">
        <f t="shared" si="11"/>
        <v>4760283.5980000002</v>
      </c>
    </row>
    <row r="764" spans="1:8" ht="13.8">
      <c r="A764" s="9">
        <v>759</v>
      </c>
      <c r="B764" s="10" t="s">
        <v>125</v>
      </c>
      <c r="C764" s="10" t="s">
        <v>916</v>
      </c>
      <c r="D764" s="11">
        <v>3267298.1222999999</v>
      </c>
      <c r="E764" s="11">
        <v>249963.3167</v>
      </c>
      <c r="F764" s="11">
        <v>42810.3825</v>
      </c>
      <c r="G764" s="11">
        <v>583247.7389</v>
      </c>
      <c r="H764" s="12">
        <f t="shared" si="11"/>
        <v>4143319.5603999998</v>
      </c>
    </row>
    <row r="765" spans="1:8" ht="13.8">
      <c r="A765" s="9">
        <v>760</v>
      </c>
      <c r="B765" s="10" t="s">
        <v>125</v>
      </c>
      <c r="C765" s="10" t="s">
        <v>918</v>
      </c>
      <c r="D765" s="11">
        <v>4536831.6956000002</v>
      </c>
      <c r="E765" s="11">
        <v>347088.46740000002</v>
      </c>
      <c r="F765" s="11">
        <v>59444.682699999998</v>
      </c>
      <c r="G765" s="11">
        <v>809873.0906</v>
      </c>
      <c r="H765" s="12">
        <f t="shared" si="11"/>
        <v>5753237.9363000002</v>
      </c>
    </row>
    <row r="766" spans="1:8" ht="13.8">
      <c r="A766" s="9">
        <v>761</v>
      </c>
      <c r="B766" s="10" t="s">
        <v>125</v>
      </c>
      <c r="C766" s="10" t="s">
        <v>920</v>
      </c>
      <c r="D766" s="11">
        <v>3445526.8462999999</v>
      </c>
      <c r="E766" s="11">
        <v>263598.63290000003</v>
      </c>
      <c r="F766" s="11">
        <v>45145.657500000001</v>
      </c>
      <c r="G766" s="11">
        <v>615063.4767</v>
      </c>
      <c r="H766" s="12">
        <f t="shared" si="11"/>
        <v>4369334.6134000001</v>
      </c>
    </row>
    <row r="767" spans="1:8" ht="13.8">
      <c r="A767" s="9">
        <v>762</v>
      </c>
      <c r="B767" s="10" t="s">
        <v>125</v>
      </c>
      <c r="C767" s="10" t="s">
        <v>834</v>
      </c>
      <c r="D767" s="11">
        <v>3126030.9981</v>
      </c>
      <c r="E767" s="11">
        <v>239155.73269999999</v>
      </c>
      <c r="F767" s="11">
        <v>40959.403599999998</v>
      </c>
      <c r="G767" s="11">
        <v>558030.0429</v>
      </c>
      <c r="H767" s="12">
        <f t="shared" si="11"/>
        <v>3964176.1772999996</v>
      </c>
    </row>
    <row r="768" spans="1:8" ht="13.8">
      <c r="A768" s="9">
        <v>763</v>
      </c>
      <c r="B768" s="10" t="s">
        <v>125</v>
      </c>
      <c r="C768" s="10" t="s">
        <v>923</v>
      </c>
      <c r="D768" s="11">
        <v>3379327.9098999999</v>
      </c>
      <c r="E768" s="11">
        <v>258534.11009999999</v>
      </c>
      <c r="F768" s="11">
        <v>44278.2736</v>
      </c>
      <c r="G768" s="11">
        <v>603246.25690000004</v>
      </c>
      <c r="H768" s="12">
        <f t="shared" si="11"/>
        <v>4285386.5504999999</v>
      </c>
    </row>
    <row r="769" spans="1:8" ht="13.8">
      <c r="A769" s="9">
        <v>764</v>
      </c>
      <c r="B769" s="10" t="s">
        <v>125</v>
      </c>
      <c r="C769" s="10" t="s">
        <v>925</v>
      </c>
      <c r="D769" s="11">
        <v>4460437.2460000003</v>
      </c>
      <c r="E769" s="11">
        <v>341243.94099999999</v>
      </c>
      <c r="F769" s="11">
        <v>58443.710200000001</v>
      </c>
      <c r="G769" s="11">
        <v>796235.86239999998</v>
      </c>
      <c r="H769" s="12">
        <f t="shared" si="11"/>
        <v>5656360.7595999995</v>
      </c>
    </row>
    <row r="770" spans="1:8" ht="13.8">
      <c r="A770" s="9">
        <v>765</v>
      </c>
      <c r="B770" s="10" t="s">
        <v>125</v>
      </c>
      <c r="C770" s="10" t="s">
        <v>927</v>
      </c>
      <c r="D770" s="11">
        <v>2785007.6612999998</v>
      </c>
      <c r="E770" s="11">
        <v>213065.88070000001</v>
      </c>
      <c r="F770" s="11">
        <v>36491.0818</v>
      </c>
      <c r="G770" s="11">
        <v>497153.72169999999</v>
      </c>
      <c r="H770" s="12">
        <f t="shared" si="11"/>
        <v>3531718.3454999998</v>
      </c>
    </row>
    <row r="771" spans="1:8" ht="13.8">
      <c r="A771" s="9">
        <v>766</v>
      </c>
      <c r="B771" s="10" t="s">
        <v>125</v>
      </c>
      <c r="C771" s="10" t="s">
        <v>929</v>
      </c>
      <c r="D771" s="11">
        <v>3216729.8810999999</v>
      </c>
      <c r="E771" s="11">
        <v>246094.6139</v>
      </c>
      <c r="F771" s="11">
        <v>42147.8027</v>
      </c>
      <c r="G771" s="11">
        <v>574220.76580000005</v>
      </c>
      <c r="H771" s="12">
        <f t="shared" si="11"/>
        <v>4079193.0635000002</v>
      </c>
    </row>
    <row r="772" spans="1:8" ht="13.8">
      <c r="A772" s="9">
        <v>767</v>
      </c>
      <c r="B772" s="10" t="s">
        <v>125</v>
      </c>
      <c r="C772" s="10" t="s">
        <v>931</v>
      </c>
      <c r="D772" s="11">
        <v>3408019.5621000002</v>
      </c>
      <c r="E772" s="11">
        <v>260729.15330000001</v>
      </c>
      <c r="F772" s="11">
        <v>44654.211300000003</v>
      </c>
      <c r="G772" s="11">
        <v>608368.02439999999</v>
      </c>
      <c r="H772" s="12">
        <f t="shared" si="11"/>
        <v>4321770.9511000002</v>
      </c>
    </row>
    <row r="773" spans="1:8" ht="13.8">
      <c r="A773" s="9">
        <v>768</v>
      </c>
      <c r="B773" s="10" t="s">
        <v>125</v>
      </c>
      <c r="C773" s="10" t="s">
        <v>933</v>
      </c>
      <c r="D773" s="11">
        <v>3763840.6244999999</v>
      </c>
      <c r="E773" s="11">
        <v>287951.0992</v>
      </c>
      <c r="F773" s="11">
        <v>49316.4231</v>
      </c>
      <c r="G773" s="11">
        <v>671885.89820000005</v>
      </c>
      <c r="H773" s="12">
        <f t="shared" si="11"/>
        <v>4772994.0449999999</v>
      </c>
    </row>
    <row r="774" spans="1:8" ht="13.8">
      <c r="A774" s="9">
        <v>769</v>
      </c>
      <c r="B774" s="10" t="s">
        <v>937</v>
      </c>
      <c r="C774" s="10" t="s">
        <v>938</v>
      </c>
      <c r="D774" s="11">
        <v>2486283.0684000002</v>
      </c>
      <c r="E774" s="11">
        <v>190212.07699999999</v>
      </c>
      <c r="F774" s="11">
        <v>32576.9872</v>
      </c>
      <c r="G774" s="11">
        <v>443828.17959999997</v>
      </c>
      <c r="H774" s="12">
        <f t="shared" si="11"/>
        <v>3152900.3122</v>
      </c>
    </row>
    <row r="775" spans="1:8" ht="13.8">
      <c r="A775" s="9">
        <v>770</v>
      </c>
      <c r="B775" s="10" t="s">
        <v>937</v>
      </c>
      <c r="C775" s="10" t="s">
        <v>940</v>
      </c>
      <c r="D775" s="11">
        <v>6346892.1913000001</v>
      </c>
      <c r="E775" s="11">
        <v>485566.41090000002</v>
      </c>
      <c r="F775" s="11">
        <v>83161.337599999999</v>
      </c>
      <c r="G775" s="11">
        <v>1132988.2921</v>
      </c>
      <c r="H775" s="12">
        <f t="shared" ref="H775:H779" si="12">D775+E775+F775+G775</f>
        <v>8048608.2319</v>
      </c>
    </row>
    <row r="776" spans="1:8" ht="13.8">
      <c r="A776" s="9">
        <v>771</v>
      </c>
      <c r="B776" s="10" t="s">
        <v>937</v>
      </c>
      <c r="C776" s="10" t="s">
        <v>942</v>
      </c>
      <c r="D776" s="11">
        <v>3575030.8062999998</v>
      </c>
      <c r="E776" s="11">
        <v>273506.2807</v>
      </c>
      <c r="F776" s="11">
        <v>46842.507299999997</v>
      </c>
      <c r="G776" s="11">
        <v>638181.32169999997</v>
      </c>
      <c r="H776" s="12">
        <f t="shared" si="12"/>
        <v>4533560.9160000002</v>
      </c>
    </row>
    <row r="777" spans="1:8" ht="13.8">
      <c r="A777" s="9">
        <v>772</v>
      </c>
      <c r="B777" s="10" t="s">
        <v>937</v>
      </c>
      <c r="C777" s="10" t="s">
        <v>944</v>
      </c>
      <c r="D777" s="11">
        <v>3063848.7971999999</v>
      </c>
      <c r="E777" s="11">
        <v>234398.5086</v>
      </c>
      <c r="F777" s="11">
        <v>40144.649799999999</v>
      </c>
      <c r="G777" s="11">
        <v>546929.85349999997</v>
      </c>
      <c r="H777" s="12">
        <f t="shared" si="12"/>
        <v>3885321.8090999993</v>
      </c>
    </row>
    <row r="778" spans="1:8" ht="13.8">
      <c r="A778" s="9">
        <v>773</v>
      </c>
      <c r="B778" s="10" t="s">
        <v>937</v>
      </c>
      <c r="C778" s="10" t="s">
        <v>946</v>
      </c>
      <c r="D778" s="11">
        <v>2911177.3265999998</v>
      </c>
      <c r="E778" s="11">
        <v>222718.43969999999</v>
      </c>
      <c r="F778" s="11">
        <v>38144.243399999999</v>
      </c>
      <c r="G778" s="11">
        <v>519676.35940000002</v>
      </c>
      <c r="H778" s="12">
        <f t="shared" si="12"/>
        <v>3691716.3690999998</v>
      </c>
    </row>
    <row r="779" spans="1:8" ht="13.8">
      <c r="A779" s="9">
        <v>774</v>
      </c>
      <c r="B779" s="10" t="s">
        <v>937</v>
      </c>
      <c r="C779" s="10" t="s">
        <v>948</v>
      </c>
      <c r="D779" s="11">
        <v>2994547.4813999999</v>
      </c>
      <c r="E779" s="11">
        <v>229096.63959999999</v>
      </c>
      <c r="F779" s="11">
        <v>39236.616399999999</v>
      </c>
      <c r="G779" s="11">
        <v>534558.82570000004</v>
      </c>
      <c r="H779" s="12">
        <f t="shared" si="12"/>
        <v>3797439.5630999999</v>
      </c>
    </row>
    <row r="780" spans="1:8">
      <c r="A780" s="13"/>
      <c r="B780" s="148" t="s">
        <v>44</v>
      </c>
      <c r="C780" s="150"/>
      <c r="D780" s="14">
        <f>SUM(D6:D779)</f>
        <v>2352799882.2404995</v>
      </c>
      <c r="E780" s="14">
        <f t="shared" ref="E780:H780" si="13">SUM(E6:E779)</f>
        <v>180000000.00000006</v>
      </c>
      <c r="F780" s="14">
        <f t="shared" si="13"/>
        <v>30827998.869599968</v>
      </c>
      <c r="G780" s="14">
        <f t="shared" si="13"/>
        <v>419999999.99950075</v>
      </c>
      <c r="H780" s="14">
        <f t="shared" si="13"/>
        <v>2983627881.1095996</v>
      </c>
    </row>
  </sheetData>
  <mergeCells count="4">
    <mergeCell ref="A1:H1"/>
    <mergeCell ref="A2:H2"/>
    <mergeCell ref="A3:H3"/>
    <mergeCell ref="B780:C7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2023-01-05T09:23:00Z</cp:lastPrinted>
  <dcterms:created xsi:type="dcterms:W3CDTF">2003-11-12T08:54:00Z</dcterms:created>
  <dcterms:modified xsi:type="dcterms:W3CDTF">2023-02-25T18:13:23Z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55C4F98565C745708DE1B6A4E7F9F068</vt:lpwstr>
  </property>
  <property fmtid="{D5CDD505-2E9C-101B-9397-08002B2CF9AE}" pid="3" name="KSOProductBuildVer">
    <vt:lpwstr>1033-11.2.0.11440</vt:lpwstr>
  </property>
</Properties>
</file>